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VICENTINA\2023\PROJETO\"/>
    </mc:Choice>
  </mc:AlternateContent>
  <bookViews>
    <workbookView xWindow="240" yWindow="750" windowWidth="9135" windowHeight="4305" tabRatio="621"/>
  </bookViews>
  <sheets>
    <sheet name="BDI" sheetId="34" r:id="rId1"/>
  </sheets>
  <definedNames>
    <definedName name="_xlnm.Print_Area" localSheetId="0">BDI!$A$1:$G$51</definedName>
    <definedName name="_xlnm.Print_Titles" localSheetId="0">BDI!$1:$5</definedName>
  </definedNames>
  <calcPr calcId="162913"/>
</workbook>
</file>

<file path=xl/calcChain.xml><?xml version="1.0" encoding="utf-8"?>
<calcChain xmlns="http://schemas.openxmlformats.org/spreadsheetml/2006/main">
  <c r="BU312" i="34" l="1"/>
  <c r="BU311" i="34"/>
  <c r="BU310" i="34"/>
  <c r="BT309" i="34"/>
  <c r="BU309" i="34" s="1"/>
  <c r="CE308" i="34"/>
  <c r="CD308" i="34"/>
  <c r="CD309" i="34" s="1"/>
  <c r="CD310" i="34" s="1"/>
  <c r="CD311" i="34" s="1"/>
  <c r="CD312" i="34" s="1"/>
  <c r="CD313" i="34" s="1"/>
  <c r="BU308" i="34"/>
  <c r="BT307" i="34"/>
  <c r="BU307" i="34" s="1"/>
  <c r="CE301" i="34"/>
  <c r="CD301" i="34"/>
  <c r="CD302" i="34" s="1"/>
  <c r="CD303" i="34" s="1"/>
  <c r="CD304" i="34" s="1"/>
  <c r="CD305" i="34" s="1"/>
  <c r="CD306" i="34" s="1"/>
  <c r="CE295" i="34"/>
  <c r="CD295" i="34"/>
  <c r="CD296" i="34" s="1"/>
  <c r="CD297" i="34" s="1"/>
  <c r="CD298" i="34" s="1"/>
  <c r="CD299" i="34" s="1"/>
  <c r="CD300" i="34" s="1"/>
  <c r="CE288" i="34"/>
  <c r="CD288" i="34"/>
  <c r="CD289" i="34" s="1"/>
  <c r="CD290" i="34" s="1"/>
  <c r="CD291" i="34" s="1"/>
  <c r="CD292" i="34" s="1"/>
  <c r="CD293" i="34" s="1"/>
  <c r="CE280" i="34"/>
  <c r="CD280" i="34"/>
  <c r="CD281" i="34" s="1"/>
  <c r="CD282" i="34" s="1"/>
  <c r="CD283" i="34" s="1"/>
  <c r="CD284" i="34" s="1"/>
  <c r="CD285" i="34" s="1"/>
  <c r="CE272" i="34"/>
  <c r="CD272" i="34"/>
  <c r="CD273" i="34" s="1"/>
  <c r="CD274" i="34" s="1"/>
  <c r="CD275" i="34" s="1"/>
  <c r="CD276" i="34" s="1"/>
  <c r="CD277" i="34" s="1"/>
  <c r="BV263" i="34"/>
  <c r="BV262" i="34"/>
  <c r="BV261" i="34"/>
  <c r="BU296" i="34" s="1"/>
  <c r="BV260" i="34"/>
  <c r="BV259" i="34"/>
  <c r="BV258" i="34"/>
  <c r="K55" i="34"/>
  <c r="K46" i="34"/>
  <c r="I37" i="34"/>
  <c r="I36" i="34"/>
  <c r="I35" i="34"/>
  <c r="I34" i="34"/>
  <c r="I33" i="34"/>
  <c r="C22" i="34"/>
  <c r="CI268" i="34" s="1"/>
  <c r="K9" i="34"/>
  <c r="CI267" i="34" l="1"/>
  <c r="F24" i="34"/>
  <c r="F39" i="34" s="1"/>
  <c r="I39" i="34" s="1"/>
  <c r="E46" i="34" s="1"/>
  <c r="BW296" i="34"/>
  <c r="D51" i="34" s="1"/>
  <c r="BV296" i="34"/>
  <c r="C51" i="34" s="1"/>
  <c r="B13" i="34"/>
  <c r="BU297" i="34"/>
  <c r="BX296" i="34"/>
  <c r="E51" i="34" s="1"/>
  <c r="F57" i="34" l="1"/>
  <c r="I57" i="34" s="1"/>
  <c r="E55" i="34" s="1"/>
  <c r="B48" i="34"/>
  <c r="BU298" i="34"/>
  <c r="BX297" i="34"/>
  <c r="E33" i="34" s="1"/>
  <c r="BW297" i="34"/>
  <c r="D33" i="34" s="1"/>
  <c r="BV297" i="34"/>
  <c r="C33" i="34" s="1"/>
  <c r="BU299" i="34" l="1"/>
  <c r="BX298" i="34"/>
  <c r="E34" i="34" s="1"/>
  <c r="BW298" i="34"/>
  <c r="D34" i="34" s="1"/>
  <c r="BV298" i="34"/>
  <c r="C34" i="34" s="1"/>
  <c r="K33" i="34"/>
  <c r="BX299" i="34" l="1"/>
  <c r="E35" i="34" s="1"/>
  <c r="BW299" i="34"/>
  <c r="D35" i="34" s="1"/>
  <c r="BV299" i="34"/>
  <c r="C35" i="34" s="1"/>
  <c r="BU300" i="34"/>
  <c r="K34" i="34"/>
  <c r="K35" i="34" l="1"/>
  <c r="BV300" i="34"/>
  <c r="C36" i="34" s="1"/>
  <c r="BU301" i="34"/>
  <c r="BX300" i="34"/>
  <c r="E36" i="34" s="1"/>
  <c r="BW300" i="34"/>
  <c r="D36" i="34" s="1"/>
  <c r="K36" i="34" l="1"/>
  <c r="BV301" i="34"/>
  <c r="C37" i="34" s="1"/>
  <c r="BX301" i="34"/>
  <c r="E37" i="34" s="1"/>
  <c r="BW301" i="34"/>
  <c r="D37" i="34" s="1"/>
  <c r="K37" i="34" l="1"/>
</calcChain>
</file>

<file path=xl/sharedStrings.xml><?xml version="1.0" encoding="utf-8"?>
<sst xmlns="http://schemas.openxmlformats.org/spreadsheetml/2006/main" count="102" uniqueCount="61">
  <si>
    <t>Risco</t>
  </si>
  <si>
    <t>PIS</t>
  </si>
  <si>
    <t>DADOS INICIAIS</t>
  </si>
  <si>
    <t>TIPO DE OBRA:</t>
  </si>
  <si>
    <t>Construção e Manutenção de Estações e Redes de Distribuição de Energia Elétrica</t>
  </si>
  <si>
    <t>ENQUADRAMENTO NA DESONERAÇÃO CONFORME LEI N° 12.844/2013:*</t>
  </si>
  <si>
    <t>NÃO</t>
  </si>
  <si>
    <t>*Uso de encargos sociais desonerados na elaboração do orçamento</t>
  </si>
  <si>
    <t>ENQUADRAM-SE NO TIPO SELECIONADO:</t>
  </si>
  <si>
    <t>CÁLCULO DOS IMPOSTOS</t>
  </si>
  <si>
    <t xml:space="preserve">TRIBUTOS (impostos COFINS 3%, e PIS 0,65%) </t>
  </si>
  <si>
    <t>ISS BRUTO % (LEI MUNICIPAL):</t>
  </si>
  <si>
    <t>% INCIDÊNCIA (M.OBRA)*</t>
  </si>
  <si>
    <t>ISS LÍQUIDO</t>
  </si>
  <si>
    <t>TOTAL IMPOSTOS</t>
  </si>
  <si>
    <t>*Incidência do total do contrato que representa mão de obra para compor a base de cálculo conf. legislação municipal.</t>
  </si>
  <si>
    <t>VERFICAÇÃO E CÁLCULO DO BDI</t>
  </si>
  <si>
    <t>ITEM COMPONENTE</t>
  </si>
  <si>
    <t>1º QUARTIL</t>
  </si>
  <si>
    <t>MÉDIO</t>
  </si>
  <si>
    <t>3º QUARTIL</t>
  </si>
  <si>
    <t>Adotado</t>
  </si>
  <si>
    <t>Cálculo arredondado</t>
  </si>
  <si>
    <t>Administração Central</t>
  </si>
  <si>
    <t>Seguro e Garantia</t>
  </si>
  <si>
    <t>Despesas Financeiras</t>
  </si>
  <si>
    <t>Lucro</t>
  </si>
  <si>
    <t>Impostos</t>
  </si>
  <si>
    <t>BDI CALCULADO</t>
  </si>
  <si>
    <t>LIMITES DO BDI</t>
  </si>
  <si>
    <t>CORREÇÃO DA DESONERAÇÃO</t>
  </si>
  <si>
    <t>BDI CALCULADO C/ DESONERAÇÃO:</t>
  </si>
  <si>
    <t>Contribuição Previdenciária sobre a Receita Bruta (CPRB)</t>
  </si>
  <si>
    <t>BANCO DE DADOS</t>
  </si>
  <si>
    <t>TIPO DE OBRA</t>
  </si>
  <si>
    <t>CÓDIGO</t>
  </si>
  <si>
    <t>ENQUARAMENTO</t>
  </si>
  <si>
    <t>Construção de edificios</t>
  </si>
  <si>
    <t>A construção e reforma de: edifícios, unidades habitacionais, escolas, hospitais, hotéis, restaurantes, armazéns e depósitos, edifícios para uso agropecuário, estações para trens e metropolitanos, estádios esportivos e quadras cobertas, instalações para embarque e desembarque de passageiros (em aeroportos, rodoviárias, portos, etc.), penitenciárias e presídios, a construção de edifícios industriais (fábricas, oficinas, galpões industriais, etc.), conforme classificação 4120-4 do CNAE 2.0. Também enquadram-se pórticos, mirantes e outros edifícios de finalidade turística.</t>
  </si>
  <si>
    <t>Construção de rodovias e ferrovias</t>
  </si>
  <si>
    <t>A construção e recuperação de: auto-estradas, rodovias e outras vias não-urbanas para passagem de veículos, vias férreas de superfície ou subterrâneas (inclusive para metropolitanos), pistas de aeroportos. Esta classe compreende também: a pavimentação de auto-estradas, rodovias e outras vias não-urbanas; construção de pontes, viadutos e túneis; a instalação de barreiras acústicas; a construção de praças de pedágio; a sinalização com pintura em rodovias e aeroportos; a instalação de placas de sinalização de tráfego e semelhantes, conforme classificação 4211-1 do CNAE 2.0. Também enquadram-se a construção, pavimentação e sinalização de vias urbanas, ruas e locais para estacionamento de veículos; a construção de praças e calçadas para pedestres; elevados, passarelas e ciclovias; metrô e VLT.</t>
  </si>
  <si>
    <t>Construção de Redes de Abastecimento de Água, Coleta de Esgoto e Construções Correlatas</t>
  </si>
  <si>
    <t>A construção de sistemas para o abastecimento de água tratada: reservatórios de distribuição, estações elevatórias de bombeamento, linhas principais de adução de longa e média distância e redes de distribuição de água; a construção de redes de coleta de esgoto, inclusive de interceptores, estações de tratamento de esgoto (ETE), estações de bombeamento de esgoto (EBE); a construção de galerias pluviais (obras de micro e macro drenagem). Esta classe compreende também: as obras de irrigação (canais); a manutenção de redes de abastecimento de água tratada; a manutenção de redes de coleta e de sistemas de tratamento de esgoto, conforme classificação 4222-7 do CNAE 2.0. Enquadra-se ainda a construção de estações de tratamento de água (ETA).</t>
  </si>
  <si>
    <t>A construção de usinas, estações e subestações hidrelétricas, eólicas, nucleares, termoelétricas; a construção de redes de transmissão e distribuição de energia elétrica, inclusive o serviço de eletrificação rural. Esta subclasse compreende também: a construção de redes de eletrificação para ferrovias e metropolitano, conforme classificação 4221-9/02 do CNAE 2.0. Compreende ainda: a manutenção de redes de distribuição de energia elétrica, quando executada por empresa não-produtora ou distribuidora de energia elétrica, conforme classificação 4221-9/03 do CNAE 2.0. Enquadram-se também obras de iluminação pública e a construção de barragens e represas para geração de energia elétrica.</t>
  </si>
  <si>
    <t>Portuárias, Marítimas e Fluviais</t>
  </si>
  <si>
    <t xml:space="preserve">As obras marítimas e fluviais, tais como, construção de instalações portuárias; construção de portos e marinas; construção de eclusas e canais de navegação (vias navegáveis); enrocamentos; obras de dragagem; aterro hidráulico; barragens, represas e diques, exceto para energia elétrica; a construção de emissários submarinos; a instalação de cabos submarinos, conforme classificação 4291-0 do CNAE 2.0. Enquadram-se também a construção de piers e outras obras com influência direta de cursos d’água. </t>
  </si>
  <si>
    <t>Fornecimento de Materiais e Equipamentos</t>
  </si>
  <si>
    <t xml:space="preserve">O fornecimento de materiais e equipamentos relevantes de natureza específica, como é o caso de: materiais betuminosos para obras rodoviárias,tubos de ferro fundido ou PVC para obras de abastecimento de água,elevadores e escadas rolantes para obras aeroportuárias.
Os materiais e equipamentos devem compor itens próprios na planilha orçamentária, apartados de sua instalação, assentamento ou produção, p. ex., conjunto motor-bomba, tubulação de ferro fundido e material betuminoso, respectivamente.
A adoção de taxa de BDI reduzida somente se justifica no caso de ficarem satisfeitas cumulativamente as seguintes condições: fornecimento de materiais e equipamentos que possam ser contratados diretamente do fabricante ou de fornecedor com especialidade própria e diversa da contratada principal;que se constitua mera intermediação entre a construtora e o fabricante; que a intermediação para fornecimento de equipamentos seja atividade residual da construtora.
</t>
  </si>
  <si>
    <t>CONFINS</t>
  </si>
  <si>
    <t>BASE DE CÁLCULO</t>
  </si>
  <si>
    <t>LUCRO PRESUMIDO</t>
  </si>
  <si>
    <t>RECEITA BRUTA (VALOR DA NOTA)</t>
  </si>
  <si>
    <t>VALOR DA NOTA - RECUPERAÇÃO DE CRÉDITO (AQUISIÇÃO DE INSUMOS)</t>
  </si>
  <si>
    <t>Código da pesquisa</t>
  </si>
  <si>
    <t>1º Quartil</t>
  </si>
  <si>
    <t>Médio</t>
  </si>
  <si>
    <t>3º Quartil</t>
  </si>
  <si>
    <t>BDI</t>
  </si>
  <si>
    <t>1 Quartil</t>
  </si>
  <si>
    <t>3 Quartil</t>
  </si>
  <si>
    <r>
      <t xml:space="preserve">VERIFICAÇÃO DO BDI - ACÓRDÃO 2.622/2013      </t>
    </r>
    <r>
      <rPr>
        <b/>
        <sz val="10"/>
        <rFont val="Calibri"/>
        <family val="2"/>
      </rPr>
      <t xml:space="preserve"> Rev 02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</si>
</sst>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3" formatCode="_-* #,##0.00_-;\-* #,##0.00_-;_-* &quot;-&quot;??_-;_-@_-"/>
    <numFmt numFmtId="164" formatCode="_(* #,##0.00_);_(* \(#,##0.00\);_(* &quot;-&quot;??_);_(@_)"/>
    <numFmt numFmtId="165" formatCode="[$-416]General"/>
    <numFmt numFmtId="166" formatCode="#,##0.00&quot; &quot;;&quot; (&quot;#,##0.00&quot;)&quot;;&quot; -&quot;#&quot; &quot;;&quot; &quot;@&quot; &quot;"/>
    <numFmt numFmtId="167" formatCode="#,##0.00_ ;\-#,##0.00\ "/>
    <numFmt numFmtId="168" formatCode="0.000%"/>
    <numFmt numFmtId="169" formatCode="0.0%"/>
  </numFmts>
  <fonts count="47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color indexed="8"/>
      <name val="Arial1"/>
    </font>
    <font>
      <sz val="11"/>
      <color indexed="8"/>
      <name val="Calibri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17"/>
      <name val="Calibri"/>
      <family val="2"/>
    </font>
    <font>
      <sz val="11"/>
      <color indexed="20"/>
      <name val="Calibri"/>
      <family val="2"/>
    </font>
    <font>
      <sz val="11"/>
      <color indexed="19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10"/>
      <name val="Calibri"/>
      <family val="2"/>
    </font>
    <font>
      <sz val="11"/>
      <color indexed="10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1"/>
      <name val="Calibri"/>
      <family val="2"/>
      <scheme val="minor"/>
    </font>
    <font>
      <b/>
      <sz val="11"/>
      <color indexed="52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0"/>
      <name val="Calibri"/>
      <family val="2"/>
    </font>
    <font>
      <b/>
      <sz val="10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6"/>
      <name val="Calibri"/>
      <family val="2"/>
    </font>
    <font>
      <b/>
      <sz val="12"/>
      <name val="Calibri"/>
      <family val="2"/>
    </font>
    <font>
      <b/>
      <sz val="9"/>
      <name val="Calibri"/>
      <family val="2"/>
    </font>
    <font>
      <b/>
      <sz val="10"/>
      <color indexed="12"/>
      <name val="Calibri"/>
      <family val="2"/>
    </font>
    <font>
      <b/>
      <sz val="10"/>
      <color indexed="10"/>
      <name val="Calibri"/>
      <family val="2"/>
    </font>
    <font>
      <sz val="9"/>
      <name val="Calibri"/>
      <family val="2"/>
    </font>
    <font>
      <sz val="10"/>
      <color indexed="10"/>
      <name val="Calibri"/>
      <family val="2"/>
    </font>
    <font>
      <b/>
      <sz val="12"/>
      <color indexed="10"/>
      <name val="Calibri"/>
      <family val="2"/>
    </font>
    <font>
      <b/>
      <sz val="16"/>
      <color indexed="10"/>
      <name val="Calibri"/>
      <family val="2"/>
    </font>
    <font>
      <b/>
      <sz val="14"/>
      <color indexed="10"/>
      <name val="Calibri"/>
      <family val="2"/>
    </font>
    <font>
      <b/>
      <sz val="10"/>
      <color indexed="62"/>
      <name val="Calibri"/>
      <family val="2"/>
    </font>
    <font>
      <sz val="10"/>
      <color indexed="62"/>
      <name val="Calibri"/>
      <family val="2"/>
    </font>
  </fonts>
  <fills count="30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46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1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57"/>
      </patternFill>
    </fill>
    <fill>
      <patternFill patternType="solid">
        <fgColor indexed="22"/>
      </patternFill>
    </fill>
    <fill>
      <patternFill patternType="solid">
        <fgColor indexed="22"/>
        <bgColor indexed="64"/>
      </patternFill>
    </fill>
    <fill>
      <patternFill patternType="solid">
        <fgColor theme="2" tint="-9.9978637043366805E-2"/>
        <bgColor indexed="64"/>
      </patternFill>
    </fill>
  </fills>
  <borders count="4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ck">
        <color indexed="10"/>
      </left>
      <right/>
      <top style="thick">
        <color indexed="10"/>
      </top>
      <bottom style="thick">
        <color indexed="10"/>
      </bottom>
      <diagonal/>
    </border>
    <border>
      <left/>
      <right style="thick">
        <color indexed="10"/>
      </right>
      <top style="thick">
        <color indexed="10"/>
      </top>
      <bottom style="thick">
        <color indexed="1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21">
    <xf numFmtId="0" fontId="0" fillId="0" borderId="0"/>
    <xf numFmtId="166" fontId="6" fillId="0" borderId="0" applyBorder="0" applyProtection="0"/>
    <xf numFmtId="165" fontId="6" fillId="0" borderId="0" applyBorder="0" applyProtection="0"/>
    <xf numFmtId="0" fontId="5" fillId="0" borderId="0"/>
    <xf numFmtId="9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23" fillId="0" borderId="0"/>
    <xf numFmtId="43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4" fillId="19" borderId="0" applyNumberFormat="0" applyBorder="0" applyAlignment="0" applyProtection="0"/>
    <xf numFmtId="0" fontId="4" fillId="8" borderId="0" applyNumberFormat="0" applyBorder="0" applyAlignment="0" applyProtection="0"/>
    <xf numFmtId="0" fontId="4" fillId="20" borderId="0" applyNumberFormat="0" applyBorder="0" applyAlignment="0" applyProtection="0"/>
    <xf numFmtId="0" fontId="4" fillId="17" borderId="0" applyNumberFormat="0" applyBorder="0" applyAlignment="0" applyProtection="0"/>
    <xf numFmtId="0" fontId="4" fillId="6" borderId="0" applyNumberFormat="0" applyBorder="0" applyAlignment="0" applyProtection="0"/>
    <xf numFmtId="0" fontId="4" fillId="5" borderId="0" applyNumberFormat="0" applyBorder="0" applyAlignment="0" applyProtection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4" borderId="0" applyNumberFormat="0" applyBorder="0" applyAlignment="0" applyProtection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21" borderId="0" applyNumberFormat="0" applyBorder="0" applyAlignment="0" applyProtection="0"/>
    <xf numFmtId="0" fontId="4" fillId="17" borderId="0" applyNumberFormat="0" applyBorder="0" applyAlignment="0" applyProtection="0"/>
    <xf numFmtId="0" fontId="4" fillId="2" borderId="0" applyNumberFormat="0" applyBorder="0" applyAlignment="0" applyProtection="0"/>
    <xf numFmtId="0" fontId="4" fillId="10" borderId="0" applyNumberFormat="0" applyBorder="0" applyAlignment="0" applyProtection="0"/>
    <xf numFmtId="0" fontId="4" fillId="6" borderId="0" applyNumberFormat="0" applyBorder="0" applyAlignment="0" applyProtection="0"/>
    <xf numFmtId="0" fontId="4" fillId="3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6" borderId="0" applyNumberFormat="0" applyBorder="0" applyAlignment="0" applyProtection="0"/>
    <xf numFmtId="0" fontId="4" fillId="4" borderId="0" applyNumberFormat="0" applyBorder="0" applyAlignment="0" applyProtection="0"/>
    <xf numFmtId="0" fontId="22" fillId="22" borderId="0" applyNumberFormat="0" applyBorder="0" applyAlignment="0" applyProtection="0"/>
    <xf numFmtId="0" fontId="22" fillId="3" borderId="0" applyNumberFormat="0" applyBorder="0" applyAlignment="0" applyProtection="0"/>
    <xf numFmtId="0" fontId="22" fillId="21" borderId="0" applyNumberFormat="0" applyBorder="0" applyAlignment="0" applyProtection="0"/>
    <xf numFmtId="0" fontId="22" fillId="23" borderId="0" applyNumberFormat="0" applyBorder="0" applyAlignment="0" applyProtection="0"/>
    <xf numFmtId="0" fontId="22" fillId="15" borderId="0" applyNumberFormat="0" applyBorder="0" applyAlignment="0" applyProtection="0"/>
    <xf numFmtId="0" fontId="22" fillId="24" borderId="0" applyNumberFormat="0" applyBorder="0" applyAlignment="0" applyProtection="0"/>
    <xf numFmtId="0" fontId="22" fillId="6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8" borderId="0" applyNumberFormat="0" applyBorder="0" applyAlignment="0" applyProtection="0"/>
    <xf numFmtId="0" fontId="22" fillId="6" borderId="0" applyNumberFormat="0" applyBorder="0" applyAlignment="0" applyProtection="0"/>
    <xf numFmtId="0" fontId="22" fillId="3" borderId="0" applyNumberFormat="0" applyBorder="0" applyAlignment="0" applyProtection="0"/>
    <xf numFmtId="0" fontId="22" fillId="25" borderId="0" applyNumberFormat="0" applyBorder="0" applyAlignment="0" applyProtection="0"/>
    <xf numFmtId="0" fontId="22" fillId="16" borderId="0" applyNumberFormat="0" applyBorder="0" applyAlignment="0" applyProtection="0"/>
    <xf numFmtId="0" fontId="22" fillId="26" borderId="0" applyNumberFormat="0" applyBorder="0" applyAlignment="0" applyProtection="0"/>
    <xf numFmtId="0" fontId="22" fillId="23" borderId="0" applyNumberFormat="0" applyBorder="0" applyAlignment="0" applyProtection="0"/>
    <xf numFmtId="0" fontId="22" fillId="15" borderId="0" applyNumberFormat="0" applyBorder="0" applyAlignment="0" applyProtection="0"/>
    <xf numFmtId="0" fontId="22" fillId="9" borderId="0" applyNumberFormat="0" applyBorder="0" applyAlignment="0" applyProtection="0"/>
    <xf numFmtId="0" fontId="13" fillId="8" borderId="0" applyNumberFormat="0" applyBorder="0" applyAlignment="0" applyProtection="0"/>
    <xf numFmtId="0" fontId="12" fillId="6" borderId="0" applyNumberFormat="0" applyBorder="0" applyAlignment="0" applyProtection="0"/>
    <xf numFmtId="0" fontId="24" fillId="27" borderId="1" applyNumberFormat="0" applyAlignment="0" applyProtection="0"/>
    <xf numFmtId="0" fontId="17" fillId="11" borderId="1" applyNumberFormat="0" applyAlignment="0" applyProtection="0"/>
    <xf numFmtId="0" fontId="19" fillId="12" borderId="2" applyNumberFormat="0" applyAlignment="0" applyProtection="0"/>
    <xf numFmtId="0" fontId="18" fillId="0" borderId="3" applyNumberFormat="0" applyFill="0" applyAlignment="0" applyProtection="0"/>
    <xf numFmtId="0" fontId="19" fillId="12" borderId="2" applyNumberFormat="0" applyAlignment="0" applyProtection="0"/>
    <xf numFmtId="0" fontId="22" fillId="13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6" borderId="0" applyNumberFormat="0" applyBorder="0" applyAlignment="0" applyProtection="0"/>
    <xf numFmtId="0" fontId="15" fillId="7" borderId="1" applyNumberFormat="0" applyAlignment="0" applyProtection="0"/>
    <xf numFmtId="0" fontId="20" fillId="0" borderId="0" applyNumberFormat="0" applyFill="0" applyBorder="0" applyAlignment="0" applyProtection="0"/>
    <xf numFmtId="0" fontId="12" fillId="20" borderId="0" applyNumberFormat="0" applyBorder="0" applyAlignment="0" applyProtection="0"/>
    <xf numFmtId="0" fontId="25" fillId="0" borderId="14" applyNumberFormat="0" applyFill="0" applyAlignment="0" applyProtection="0"/>
    <xf numFmtId="0" fontId="26" fillId="0" borderId="15" applyNumberFormat="0" applyFill="0" applyAlignment="0" applyProtection="0"/>
    <xf numFmtId="0" fontId="27" fillId="0" borderId="16" applyNumberFormat="0" applyFill="0" applyAlignment="0" applyProtection="0"/>
    <xf numFmtId="0" fontId="27" fillId="0" borderId="0" applyNumberFormat="0" applyFill="0" applyBorder="0" applyAlignment="0" applyProtection="0"/>
    <xf numFmtId="0" fontId="13" fillId="17" borderId="0" applyNumberFormat="0" applyBorder="0" applyAlignment="0" applyProtection="0"/>
    <xf numFmtId="0" fontId="15" fillId="5" borderId="1" applyNumberFormat="0" applyAlignment="0" applyProtection="0"/>
    <xf numFmtId="0" fontId="28" fillId="0" borderId="17" applyNumberFormat="0" applyFill="0" applyAlignment="0" applyProtection="0"/>
    <xf numFmtId="0" fontId="14" fillId="7" borderId="0" applyNumberFormat="0" applyBorder="0" applyAlignment="0" applyProtection="0"/>
    <xf numFmtId="0" fontId="29" fillId="7" borderId="0" applyNumberFormat="0" applyBorder="0" applyAlignment="0" applyProtection="0"/>
    <xf numFmtId="0" fontId="5" fillId="4" borderId="4" applyNumberFormat="0" applyFont="0" applyAlignment="0" applyProtection="0"/>
    <xf numFmtId="0" fontId="4" fillId="4" borderId="4" applyNumberFormat="0" applyFont="0" applyAlignment="0" applyProtection="0"/>
    <xf numFmtId="0" fontId="16" fillId="27" borderId="5" applyNumberFormat="0" applyAlignment="0" applyProtection="0"/>
    <xf numFmtId="0" fontId="16" fillId="11" borderId="5" applyNumberFormat="0" applyAlignment="0" applyProtection="0"/>
    <xf numFmtId="0" fontId="18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6" applyNumberFormat="0" applyFill="0" applyAlignment="0" applyProtection="0"/>
    <xf numFmtId="0" fontId="10" fillId="0" borderId="7" applyNumberFormat="0" applyFill="0" applyAlignment="0" applyProtection="0"/>
    <xf numFmtId="0" fontId="11" fillId="0" borderId="8" applyNumberFormat="0" applyFill="0" applyAlignment="0" applyProtection="0"/>
    <xf numFmtId="0" fontId="11" fillId="0" borderId="0" applyNumberFormat="0" applyFill="0" applyBorder="0" applyAlignment="0" applyProtection="0"/>
    <xf numFmtId="0" fontId="21" fillId="0" borderId="18" applyNumberFormat="0" applyFill="0" applyAlignment="0" applyProtection="0"/>
    <xf numFmtId="0" fontId="18" fillId="0" borderId="0" applyNumberFormat="0" applyFill="0" applyBorder="0" applyAlignment="0" applyProtection="0"/>
    <xf numFmtId="0" fontId="5" fillId="4" borderId="4" applyNumberFormat="0" applyFont="0" applyAlignment="0" applyProtection="0"/>
    <xf numFmtId="0" fontId="5" fillId="0" borderId="0"/>
    <xf numFmtId="0" fontId="5" fillId="4" borderId="4" applyNumberFormat="0" applyFont="0" applyAlignment="0" applyProtection="0"/>
    <xf numFmtId="0" fontId="5" fillId="0" borderId="0"/>
    <xf numFmtId="0" fontId="5" fillId="4" borderId="4" applyNumberFormat="0" applyFont="0" applyAlignment="0" applyProtection="0"/>
    <xf numFmtId="0" fontId="3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4" fillId="27" borderId="30" applyNumberFormat="0" applyAlignment="0" applyProtection="0"/>
    <xf numFmtId="0" fontId="17" fillId="11" borderId="30" applyNumberFormat="0" applyAlignment="0" applyProtection="0"/>
    <xf numFmtId="0" fontId="15" fillId="7" borderId="30" applyNumberFormat="0" applyAlignment="0" applyProtection="0"/>
    <xf numFmtId="0" fontId="15" fillId="5" borderId="30" applyNumberFormat="0" applyAlignment="0" applyProtection="0"/>
    <xf numFmtId="0" fontId="5" fillId="4" borderId="31" applyNumberFormat="0" applyFont="0" applyAlignment="0" applyProtection="0"/>
    <xf numFmtId="0" fontId="4" fillId="4" borderId="31" applyNumberFormat="0" applyFont="0" applyAlignment="0" applyProtection="0"/>
    <xf numFmtId="0" fontId="16" fillId="27" borderId="32" applyNumberFormat="0" applyAlignment="0" applyProtection="0"/>
    <xf numFmtId="0" fontId="16" fillId="11" borderId="32" applyNumberFormat="0" applyAlignment="0" applyProtection="0"/>
    <xf numFmtId="0" fontId="21" fillId="0" borderId="33" applyNumberFormat="0" applyFill="0" applyAlignment="0" applyProtection="0"/>
    <xf numFmtId="0" fontId="5" fillId="4" borderId="31" applyNumberFormat="0" applyFont="0" applyAlignment="0" applyProtection="0"/>
    <xf numFmtId="0" fontId="5" fillId="4" borderId="31" applyNumberFormat="0" applyFont="0" applyAlignment="0" applyProtection="0"/>
    <xf numFmtId="0" fontId="5" fillId="4" borderId="31" applyNumberFormat="0" applyFont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</cellStyleXfs>
  <cellXfs count="121">
    <xf numFmtId="0" fontId="0" fillId="0" borderId="0" xfId="0"/>
    <xf numFmtId="0" fontId="31" fillId="0" borderId="0" xfId="0" applyFont="1" applyProtection="1"/>
    <xf numFmtId="0" fontId="31" fillId="18" borderId="35" xfId="0" applyFont="1" applyFill="1" applyBorder="1" applyProtection="1"/>
    <xf numFmtId="0" fontId="31" fillId="18" borderId="37" xfId="0" applyFont="1" applyFill="1" applyBorder="1" applyProtection="1"/>
    <xf numFmtId="0" fontId="31" fillId="18" borderId="19" xfId="0" applyFont="1" applyFill="1" applyBorder="1" applyProtection="1"/>
    <xf numFmtId="0" fontId="36" fillId="18" borderId="0" xfId="0" applyFont="1" applyFill="1" applyBorder="1" applyAlignment="1" applyProtection="1">
      <alignment horizontal="center" vertical="center"/>
    </xf>
    <xf numFmtId="0" fontId="31" fillId="18" borderId="20" xfId="0" applyFont="1" applyFill="1" applyBorder="1" applyProtection="1"/>
    <xf numFmtId="0" fontId="31" fillId="0" borderId="0" xfId="0" applyFont="1" applyBorder="1" applyProtection="1"/>
    <xf numFmtId="0" fontId="31" fillId="18" borderId="27" xfId="0" applyFont="1" applyFill="1" applyBorder="1" applyProtection="1"/>
    <xf numFmtId="0" fontId="36" fillId="18" borderId="29" xfId="0" applyFont="1" applyFill="1" applyBorder="1" applyAlignment="1" applyProtection="1">
      <alignment horizontal="center" vertical="center"/>
    </xf>
    <xf numFmtId="0" fontId="31" fillId="18" borderId="28" xfId="0" applyFont="1" applyFill="1" applyBorder="1" applyProtection="1"/>
    <xf numFmtId="0" fontId="32" fillId="18" borderId="0" xfId="0" applyFont="1" applyFill="1" applyBorder="1" applyAlignment="1" applyProtection="1">
      <alignment vertical="center"/>
    </xf>
    <xf numFmtId="0" fontId="37" fillId="18" borderId="0" xfId="0" applyFont="1" applyFill="1" applyBorder="1" applyAlignment="1" applyProtection="1">
      <alignment vertical="center"/>
    </xf>
    <xf numFmtId="0" fontId="31" fillId="18" borderId="0" xfId="0" applyFont="1" applyFill="1" applyBorder="1" applyProtection="1"/>
    <xf numFmtId="0" fontId="32" fillId="29" borderId="10" xfId="0" applyFont="1" applyFill="1" applyBorder="1" applyAlignment="1" applyProtection="1">
      <alignment horizontal="center"/>
      <protection locked="0"/>
    </xf>
    <xf numFmtId="0" fontId="39" fillId="0" borderId="0" xfId="0" applyFont="1" applyProtection="1"/>
    <xf numFmtId="0" fontId="40" fillId="18" borderId="0" xfId="0" applyFont="1" applyFill="1" applyBorder="1" applyAlignment="1" applyProtection="1">
      <alignment vertical="center"/>
    </xf>
    <xf numFmtId="0" fontId="31" fillId="18" borderId="0" xfId="0" applyFont="1" applyFill="1" applyBorder="1" applyAlignment="1" applyProtection="1">
      <alignment vertical="center"/>
    </xf>
    <xf numFmtId="0" fontId="31" fillId="18" borderId="0" xfId="0" applyFont="1" applyFill="1" applyBorder="1" applyAlignment="1" applyProtection="1">
      <alignment horizontal="center" vertical="center"/>
    </xf>
    <xf numFmtId="0" fontId="41" fillId="0" borderId="0" xfId="0" applyFont="1" applyProtection="1"/>
    <xf numFmtId="0" fontId="32" fillId="18" borderId="0" xfId="0" quotePrefix="1" applyFont="1" applyFill="1" applyBorder="1" applyAlignment="1" applyProtection="1">
      <alignment vertical="center"/>
    </xf>
    <xf numFmtId="10" fontId="32" fillId="18" borderId="0" xfId="0" applyNumberFormat="1" applyFont="1" applyFill="1" applyBorder="1" applyAlignment="1" applyProtection="1">
      <alignment horizontal="center" vertical="center"/>
    </xf>
    <xf numFmtId="10" fontId="38" fillId="18" borderId="0" xfId="4" applyNumberFormat="1" applyFont="1" applyFill="1" applyBorder="1" applyAlignment="1" applyProtection="1">
      <alignment vertical="center" wrapText="1"/>
    </xf>
    <xf numFmtId="10" fontId="32" fillId="18" borderId="0" xfId="4" applyNumberFormat="1" applyFont="1" applyFill="1" applyBorder="1" applyAlignment="1" applyProtection="1">
      <alignment vertical="center" wrapText="1"/>
    </xf>
    <xf numFmtId="168" fontId="42" fillId="18" borderId="0" xfId="0" applyNumberFormat="1" applyFont="1" applyFill="1" applyBorder="1" applyProtection="1"/>
    <xf numFmtId="10" fontId="31" fillId="0" borderId="0" xfId="4" applyNumberFormat="1" applyFont="1" applyProtection="1"/>
    <xf numFmtId="0" fontId="31" fillId="18" borderId="22" xfId="0" applyFont="1" applyFill="1" applyBorder="1" applyProtection="1"/>
    <xf numFmtId="0" fontId="31" fillId="18" borderId="24" xfId="0" applyFont="1" applyFill="1" applyBorder="1" applyProtection="1"/>
    <xf numFmtId="0" fontId="31" fillId="18" borderId="29" xfId="0" applyFont="1" applyFill="1" applyBorder="1" applyProtection="1"/>
    <xf numFmtId="0" fontId="31" fillId="0" borderId="0" xfId="0" applyFont="1" applyAlignment="1" applyProtection="1">
      <alignment horizontal="center"/>
    </xf>
    <xf numFmtId="10" fontId="31" fillId="18" borderId="0" xfId="4" applyNumberFormat="1" applyFont="1" applyFill="1" applyBorder="1" applyAlignment="1" applyProtection="1">
      <alignment horizontal="center" vertical="center" wrapText="1"/>
    </xf>
    <xf numFmtId="10" fontId="31" fillId="18" borderId="20" xfId="0" applyNumberFormat="1" applyFont="1" applyFill="1" applyBorder="1" applyProtection="1"/>
    <xf numFmtId="10" fontId="31" fillId="0" borderId="0" xfId="0" applyNumberFormat="1" applyFont="1" applyBorder="1" applyProtection="1"/>
    <xf numFmtId="10" fontId="31" fillId="0" borderId="0" xfId="0" applyNumberFormat="1" applyFont="1" applyProtection="1"/>
    <xf numFmtId="10" fontId="39" fillId="18" borderId="13" xfId="4" applyNumberFormat="1" applyFont="1" applyFill="1" applyBorder="1" applyAlignment="1" applyProtection="1">
      <alignment horizontal="center" vertical="center" wrapText="1"/>
      <protection locked="0"/>
    </xf>
    <xf numFmtId="10" fontId="39" fillId="18" borderId="9" xfId="4" applyNumberFormat="1" applyFont="1" applyFill="1" applyBorder="1" applyAlignment="1" applyProtection="1">
      <alignment horizontal="center" vertical="center" wrapText="1"/>
      <protection locked="0"/>
    </xf>
    <xf numFmtId="0" fontId="32" fillId="18" borderId="0" xfId="0" applyFont="1" applyFill="1" applyBorder="1" applyAlignment="1" applyProtection="1">
      <alignment horizontal="left" vertical="center" wrapText="1"/>
    </xf>
    <xf numFmtId="168" fontId="32" fillId="18" borderId="0" xfId="4" applyNumberFormat="1" applyFont="1" applyFill="1" applyBorder="1" applyAlignment="1" applyProtection="1">
      <alignment horizontal="center" vertical="center" wrapText="1"/>
    </xf>
    <xf numFmtId="168" fontId="31" fillId="0" borderId="0" xfId="0" applyNumberFormat="1" applyFont="1" applyProtection="1"/>
    <xf numFmtId="0" fontId="33" fillId="18" borderId="0" xfId="0" applyFont="1" applyFill="1" applyBorder="1" applyProtection="1"/>
    <xf numFmtId="0" fontId="32" fillId="0" borderId="0" xfId="0" applyFont="1" applyProtection="1"/>
    <xf numFmtId="0" fontId="44" fillId="18" borderId="0" xfId="0" applyFont="1" applyFill="1" applyBorder="1" applyAlignment="1" applyProtection="1">
      <alignment horizontal="center"/>
    </xf>
    <xf numFmtId="0" fontId="45" fillId="18" borderId="0" xfId="0" applyFont="1" applyFill="1" applyBorder="1" applyAlignment="1" applyProtection="1">
      <alignment horizontal="center" vertical="center" wrapText="1"/>
    </xf>
    <xf numFmtId="0" fontId="45" fillId="18" borderId="0" xfId="0" applyFont="1" applyFill="1" applyBorder="1" applyAlignment="1" applyProtection="1">
      <alignment horizontal="left" vertical="center" wrapText="1"/>
    </xf>
    <xf numFmtId="10" fontId="46" fillId="18" borderId="0" xfId="4" applyNumberFormat="1" applyFont="1" applyFill="1" applyBorder="1" applyAlignment="1" applyProtection="1">
      <alignment horizontal="center" vertical="center" wrapText="1"/>
    </xf>
    <xf numFmtId="0" fontId="32" fillId="18" borderId="0" xfId="0" applyFont="1" applyFill="1" applyBorder="1" applyAlignment="1" applyProtection="1">
      <alignment horizontal="center" vertical="center"/>
    </xf>
    <xf numFmtId="0" fontId="32" fillId="0" borderId="0" xfId="0" applyFont="1" applyAlignment="1" applyProtection="1">
      <alignment vertical="center"/>
    </xf>
    <xf numFmtId="0" fontId="32" fillId="0" borderId="0" xfId="0" applyFont="1" applyAlignment="1" applyProtection="1">
      <alignment vertical="center" wrapText="1"/>
    </xf>
    <xf numFmtId="0" fontId="32" fillId="18" borderId="0" xfId="0" applyFont="1" applyFill="1" applyBorder="1" applyAlignment="1" applyProtection="1">
      <alignment wrapText="1"/>
    </xf>
    <xf numFmtId="0" fontId="45" fillId="18" borderId="23" xfId="0" applyFont="1" applyFill="1" applyBorder="1" applyAlignment="1" applyProtection="1">
      <alignment horizontal="left" vertical="center" wrapText="1"/>
    </xf>
    <xf numFmtId="10" fontId="46" fillId="18" borderId="23" xfId="4" applyNumberFormat="1" applyFont="1" applyFill="1" applyBorder="1" applyAlignment="1" applyProtection="1">
      <alignment horizontal="center" vertical="center" wrapText="1"/>
    </xf>
    <xf numFmtId="0" fontId="31" fillId="18" borderId="23" xfId="0" applyFont="1" applyFill="1" applyBorder="1" applyProtection="1"/>
    <xf numFmtId="0" fontId="32" fillId="0" borderId="0" xfId="0" applyFont="1" applyAlignment="1" applyProtection="1">
      <alignment horizontal="center"/>
    </xf>
    <xf numFmtId="10" fontId="31" fillId="0" borderId="0" xfId="0" applyNumberFormat="1" applyFont="1" applyAlignment="1" applyProtection="1">
      <alignment horizontal="center"/>
    </xf>
    <xf numFmtId="10" fontId="31" fillId="0" borderId="0" xfId="4" applyNumberFormat="1" applyFont="1" applyAlignment="1" applyProtection="1">
      <alignment horizontal="center"/>
    </xf>
    <xf numFmtId="169" fontId="31" fillId="0" borderId="0" xfId="0" applyNumberFormat="1" applyFont="1" applyAlignment="1" applyProtection="1">
      <alignment horizontal="center"/>
    </xf>
    <xf numFmtId="9" fontId="31" fillId="0" borderId="0" xfId="4" applyFont="1" applyProtection="1"/>
    <xf numFmtId="0" fontId="31" fillId="0" borderId="19" xfId="0" applyFont="1" applyBorder="1" applyProtection="1"/>
    <xf numFmtId="0" fontId="31" fillId="0" borderId="20" xfId="0" applyFont="1" applyBorder="1" applyProtection="1"/>
    <xf numFmtId="0" fontId="32" fillId="0" borderId="19" xfId="0" applyFont="1" applyBorder="1" applyAlignment="1" applyProtection="1">
      <alignment vertical="center"/>
    </xf>
    <xf numFmtId="0" fontId="31" fillId="0" borderId="0" xfId="0" applyFont="1" applyBorder="1" applyAlignment="1" applyProtection="1">
      <alignment vertical="center" wrapText="1"/>
    </xf>
    <xf numFmtId="0" fontId="32" fillId="0" borderId="0" xfId="0" applyFont="1" applyBorder="1" applyAlignment="1" applyProtection="1">
      <alignment vertical="center"/>
    </xf>
    <xf numFmtId="0" fontId="31" fillId="0" borderId="0" xfId="0" applyFont="1" applyBorder="1" applyAlignment="1" applyProtection="1">
      <alignment vertical="center"/>
    </xf>
    <xf numFmtId="0" fontId="34" fillId="0" borderId="0" xfId="0" applyFont="1" applyAlignment="1" applyProtection="1">
      <alignment vertical="center" wrapText="1"/>
    </xf>
    <xf numFmtId="0" fontId="31" fillId="0" borderId="19" xfId="0" applyFont="1" applyBorder="1" applyAlignment="1" applyProtection="1">
      <alignment vertical="center"/>
    </xf>
    <xf numFmtId="9" fontId="31" fillId="0" borderId="0" xfId="0" applyNumberFormat="1" applyFont="1" applyProtection="1"/>
    <xf numFmtId="0" fontId="32" fillId="0" borderId="19" xfId="0" applyFont="1" applyBorder="1" applyProtection="1"/>
    <xf numFmtId="0" fontId="32" fillId="0" borderId="0" xfId="0" applyFont="1" applyBorder="1" applyProtection="1"/>
    <xf numFmtId="0" fontId="34" fillId="0" borderId="25" xfId="0" applyFont="1" applyBorder="1" applyAlignment="1" applyProtection="1">
      <alignment vertical="top" wrapText="1"/>
    </xf>
    <xf numFmtId="10" fontId="34" fillId="0" borderId="24" xfId="0" applyNumberFormat="1" applyFont="1" applyBorder="1" applyAlignment="1" applyProtection="1">
      <alignment horizontal="center" vertical="top" wrapText="1"/>
    </xf>
    <xf numFmtId="0" fontId="31" fillId="0" borderId="22" xfId="0" applyFont="1" applyBorder="1" applyProtection="1"/>
    <xf numFmtId="0" fontId="31" fillId="0" borderId="23" xfId="0" applyFont="1" applyBorder="1" applyProtection="1"/>
    <xf numFmtId="0" fontId="31" fillId="0" borderId="24" xfId="0" applyFont="1" applyBorder="1" applyProtection="1"/>
    <xf numFmtId="0" fontId="34" fillId="0" borderId="26" xfId="0" applyFont="1" applyBorder="1" applyAlignment="1" applyProtection="1">
      <alignment vertical="top" wrapText="1"/>
    </xf>
    <xf numFmtId="10" fontId="34" fillId="0" borderId="21" xfId="0" applyNumberFormat="1" applyFont="1" applyBorder="1" applyAlignment="1" applyProtection="1">
      <alignment horizontal="center" vertical="top" wrapText="1"/>
    </xf>
    <xf numFmtId="0" fontId="31" fillId="0" borderId="19" xfId="0" applyFont="1" applyBorder="1" applyAlignment="1" applyProtection="1">
      <alignment wrapText="1"/>
    </xf>
    <xf numFmtId="0" fontId="31" fillId="28" borderId="0" xfId="0" applyFont="1" applyFill="1" applyBorder="1" applyAlignment="1" applyProtection="1">
      <alignment wrapText="1"/>
    </xf>
    <xf numFmtId="0" fontId="31" fillId="0" borderId="0" xfId="0" applyFont="1" applyBorder="1" applyAlignment="1" applyProtection="1">
      <alignment wrapText="1"/>
    </xf>
    <xf numFmtId="0" fontId="31" fillId="0" borderId="20" xfId="0" applyFont="1" applyBorder="1" applyAlignment="1" applyProtection="1">
      <alignment wrapText="1"/>
    </xf>
    <xf numFmtId="0" fontId="31" fillId="0" borderId="10" xfId="0" applyFont="1" applyBorder="1" applyProtection="1"/>
    <xf numFmtId="0" fontId="31" fillId="0" borderId="10" xfId="0" applyFont="1" applyBorder="1" applyAlignment="1" applyProtection="1">
      <alignment horizontal="center"/>
    </xf>
    <xf numFmtId="10" fontId="34" fillId="0" borderId="10" xfId="0" applyNumberFormat="1" applyFont="1" applyBorder="1" applyAlignment="1" applyProtection="1">
      <alignment horizontal="center" vertical="top" wrapText="1"/>
    </xf>
    <xf numFmtId="0" fontId="34" fillId="0" borderId="10" xfId="0" applyFont="1" applyBorder="1" applyAlignment="1" applyProtection="1">
      <alignment vertical="top" wrapText="1"/>
    </xf>
    <xf numFmtId="0" fontId="34" fillId="0" borderId="26" xfId="0" applyFont="1" applyBorder="1" applyAlignment="1" applyProtection="1">
      <alignment horizontal="center" vertical="top" wrapText="1"/>
    </xf>
    <xf numFmtId="0" fontId="34" fillId="0" borderId="21" xfId="0" applyFont="1" applyBorder="1" applyAlignment="1" applyProtection="1">
      <alignment horizontal="center" vertical="top" wrapText="1"/>
    </xf>
    <xf numFmtId="10" fontId="38" fillId="18" borderId="10" xfId="4" applyNumberFormat="1" applyFont="1" applyFill="1" applyBorder="1" applyAlignment="1" applyProtection="1">
      <alignment horizontal="center" vertical="center" wrapText="1"/>
      <protection locked="0"/>
    </xf>
    <xf numFmtId="0" fontId="32" fillId="18" borderId="0" xfId="0" applyFont="1" applyFill="1" applyBorder="1" applyAlignment="1" applyProtection="1">
      <alignment horizontal="center" vertical="center" wrapText="1"/>
    </xf>
    <xf numFmtId="0" fontId="31" fillId="18" borderId="0" xfId="0" applyFont="1" applyFill="1" applyBorder="1" applyAlignment="1" applyProtection="1">
      <alignment horizontal="left" vertical="center" wrapText="1"/>
    </xf>
    <xf numFmtId="10" fontId="42" fillId="18" borderId="0" xfId="4" applyNumberFormat="1" applyFont="1" applyFill="1" applyBorder="1" applyAlignment="1" applyProtection="1">
      <alignment horizontal="center"/>
    </xf>
    <xf numFmtId="0" fontId="31" fillId="0" borderId="23" xfId="0" applyFont="1" applyBorder="1" applyAlignment="1" applyProtection="1">
      <alignment horizontal="center"/>
    </xf>
    <xf numFmtId="0" fontId="31" fillId="0" borderId="19" xfId="0" applyFont="1" applyBorder="1" applyAlignment="1" applyProtection="1">
      <alignment horizontal="left" wrapText="1"/>
    </xf>
    <xf numFmtId="0" fontId="31" fillId="0" borderId="0" xfId="0" applyFont="1" applyBorder="1" applyAlignment="1" applyProtection="1">
      <alignment horizontal="left" wrapText="1"/>
    </xf>
    <xf numFmtId="0" fontId="31" fillId="0" borderId="20" xfId="0" applyFont="1" applyBorder="1" applyAlignment="1" applyProtection="1">
      <alignment horizontal="left" wrapText="1"/>
    </xf>
    <xf numFmtId="0" fontId="32" fillId="0" borderId="27" xfId="0" applyFont="1" applyBorder="1" applyAlignment="1" applyProtection="1">
      <alignment horizontal="center"/>
    </xf>
    <xf numFmtId="0" fontId="32" fillId="0" borderId="29" xfId="0" applyFont="1" applyBorder="1" applyAlignment="1" applyProtection="1">
      <alignment horizontal="center"/>
    </xf>
    <xf numFmtId="0" fontId="32" fillId="0" borderId="28" xfId="0" applyFont="1" applyBorder="1" applyAlignment="1" applyProtection="1">
      <alignment horizontal="center"/>
    </xf>
    <xf numFmtId="0" fontId="32" fillId="18" borderId="0" xfId="0" applyFont="1" applyFill="1" applyBorder="1" applyAlignment="1" applyProtection="1">
      <alignment horizontal="center"/>
    </xf>
    <xf numFmtId="0" fontId="33" fillId="18" borderId="0" xfId="0" applyFont="1" applyFill="1" applyBorder="1" applyAlignment="1" applyProtection="1">
      <alignment vertical="center" wrapText="1"/>
    </xf>
    <xf numFmtId="10" fontId="36" fillId="18" borderId="43" xfId="4" applyNumberFormat="1" applyFont="1" applyFill="1" applyBorder="1" applyAlignment="1" applyProtection="1">
      <alignment horizontal="center" vertical="center"/>
    </xf>
    <xf numFmtId="10" fontId="36" fillId="18" borderId="44" xfId="4" applyNumberFormat="1" applyFont="1" applyFill="1" applyBorder="1" applyAlignment="1" applyProtection="1">
      <alignment horizontal="center" vertical="center"/>
    </xf>
    <xf numFmtId="0" fontId="32" fillId="18" borderId="23" xfId="0" applyFont="1" applyFill="1" applyBorder="1" applyAlignment="1" applyProtection="1">
      <alignment horizontal="center" vertical="center"/>
    </xf>
    <xf numFmtId="10" fontId="42" fillId="18" borderId="0" xfId="4" applyNumberFormat="1" applyFont="1" applyFill="1" applyBorder="1" applyAlignment="1" applyProtection="1">
      <alignment horizontal="center"/>
    </xf>
    <xf numFmtId="0" fontId="43" fillId="18" borderId="41" xfId="0" applyFont="1" applyFill="1" applyBorder="1" applyAlignment="1" applyProtection="1">
      <alignment horizontal="center"/>
    </xf>
    <xf numFmtId="0" fontId="43" fillId="18" borderId="36" xfId="0" applyFont="1" applyFill="1" applyBorder="1" applyAlignment="1" applyProtection="1">
      <alignment horizontal="center"/>
    </xf>
    <xf numFmtId="0" fontId="43" fillId="18" borderId="42" xfId="0" applyFont="1" applyFill="1" applyBorder="1" applyAlignment="1" applyProtection="1">
      <alignment horizontal="center"/>
    </xf>
    <xf numFmtId="0" fontId="32" fillId="0" borderId="0" xfId="0" applyFont="1" applyAlignment="1" applyProtection="1">
      <alignment horizontal="left" vertical="center" wrapText="1"/>
    </xf>
    <xf numFmtId="0" fontId="32" fillId="18" borderId="0" xfId="0" applyFont="1" applyFill="1" applyBorder="1" applyAlignment="1" applyProtection="1">
      <alignment horizontal="center" vertical="center" wrapText="1"/>
    </xf>
    <xf numFmtId="10" fontId="38" fillId="18" borderId="10" xfId="4" applyNumberFormat="1" applyFont="1" applyFill="1" applyBorder="1" applyAlignment="1" applyProtection="1">
      <alignment horizontal="center" vertical="center" wrapText="1"/>
      <protection locked="0"/>
    </xf>
    <xf numFmtId="0" fontId="31" fillId="18" borderId="0" xfId="0" applyFont="1" applyFill="1" applyBorder="1" applyAlignment="1" applyProtection="1">
      <alignment horizontal="left" vertical="center" wrapText="1"/>
    </xf>
    <xf numFmtId="0" fontId="35" fillId="18" borderId="36" xfId="0" applyFont="1" applyFill="1" applyBorder="1" applyAlignment="1" applyProtection="1">
      <alignment horizontal="center" vertical="center"/>
    </xf>
    <xf numFmtId="0" fontId="32" fillId="18" borderId="0" xfId="0" applyFont="1" applyFill="1" applyBorder="1" applyAlignment="1" applyProtection="1">
      <alignment horizontal="center" vertical="center"/>
    </xf>
    <xf numFmtId="167" fontId="38" fillId="29" borderId="11" xfId="5" applyNumberFormat="1" applyFont="1" applyFill="1" applyBorder="1" applyAlignment="1" applyProtection="1">
      <alignment horizontal="left" vertical="center" wrapText="1"/>
      <protection locked="0"/>
    </xf>
    <xf numFmtId="167" fontId="38" fillId="29" borderId="34" xfId="5" applyNumberFormat="1" applyFont="1" applyFill="1" applyBorder="1" applyAlignment="1" applyProtection="1">
      <alignment horizontal="left" vertical="center" wrapText="1"/>
      <protection locked="0"/>
    </xf>
    <xf numFmtId="167" fontId="38" fillId="29" borderId="12" xfId="5" applyNumberFormat="1" applyFont="1" applyFill="1" applyBorder="1" applyAlignment="1" applyProtection="1">
      <alignment horizontal="left" vertical="center" wrapText="1"/>
      <protection locked="0"/>
    </xf>
    <xf numFmtId="0" fontId="31" fillId="18" borderId="38" xfId="0" applyFont="1" applyFill="1" applyBorder="1" applyAlignment="1" applyProtection="1">
      <alignment horizontal="left" vertical="top" wrapText="1"/>
    </xf>
    <xf numFmtId="0" fontId="31" fillId="18" borderId="39" xfId="0" applyFont="1" applyFill="1" applyBorder="1" applyAlignment="1" applyProtection="1">
      <alignment horizontal="left" vertical="top" wrapText="1"/>
    </xf>
    <xf numFmtId="0" fontId="31" fillId="18" borderId="40" xfId="0" applyFont="1" applyFill="1" applyBorder="1" applyAlignment="1" applyProtection="1">
      <alignment horizontal="left" vertical="top" wrapText="1"/>
    </xf>
    <xf numFmtId="0" fontId="31" fillId="18" borderId="46" xfId="0" applyFont="1" applyFill="1" applyBorder="1" applyProtection="1"/>
    <xf numFmtId="0" fontId="31" fillId="18" borderId="47" xfId="0" applyFont="1" applyFill="1" applyBorder="1" applyProtection="1"/>
    <xf numFmtId="0" fontId="31" fillId="18" borderId="48" xfId="0" applyFont="1" applyFill="1" applyBorder="1" applyProtection="1"/>
    <xf numFmtId="10" fontId="39" fillId="18" borderId="45" xfId="4" applyNumberFormat="1" applyFont="1" applyFill="1" applyBorder="1" applyAlignment="1" applyProtection="1">
      <alignment horizontal="center" vertical="center" wrapText="1"/>
      <protection locked="0"/>
    </xf>
  </cellXfs>
  <cellStyles count="121">
    <cellStyle name="20% - Accent1" xfId="11"/>
    <cellStyle name="20% - Accent2" xfId="12"/>
    <cellStyle name="20% - Accent3" xfId="13"/>
    <cellStyle name="20% - Accent4" xfId="14"/>
    <cellStyle name="20% - Accent5" xfId="15"/>
    <cellStyle name="20% - Accent6" xfId="16"/>
    <cellStyle name="20% - Ênfase1 2" xfId="17"/>
    <cellStyle name="20% - Ênfase2 2" xfId="18"/>
    <cellStyle name="20% - Ênfase3 2" xfId="19"/>
    <cellStyle name="20% - Ênfase4 2" xfId="20"/>
    <cellStyle name="20% - Ênfase5 2" xfId="21"/>
    <cellStyle name="20% - Ênfase6 2" xfId="22"/>
    <cellStyle name="40% - Accent1" xfId="23"/>
    <cellStyle name="40% - Accent2" xfId="24"/>
    <cellStyle name="40% - Accent3" xfId="25"/>
    <cellStyle name="40% - Accent4" xfId="26"/>
    <cellStyle name="40% - Accent5" xfId="27"/>
    <cellStyle name="40% - Accent6" xfId="28"/>
    <cellStyle name="40% - Ênfase1 2" xfId="29"/>
    <cellStyle name="40% - Ênfase2 2" xfId="30"/>
    <cellStyle name="40% - Ênfase3 2" xfId="31"/>
    <cellStyle name="40% - Ênfase4 2" xfId="32"/>
    <cellStyle name="40% - Ênfase5 2" xfId="33"/>
    <cellStyle name="40% - Ênfase6 2" xfId="34"/>
    <cellStyle name="60% - Accent1" xfId="35"/>
    <cellStyle name="60% - Accent2" xfId="36"/>
    <cellStyle name="60% - Accent3" xfId="37"/>
    <cellStyle name="60% - Accent4" xfId="38"/>
    <cellStyle name="60% - Accent5" xfId="39"/>
    <cellStyle name="60% - Accent6" xfId="40"/>
    <cellStyle name="60% - Ênfase1 2" xfId="41"/>
    <cellStyle name="60% - Ênfase2 2" xfId="42"/>
    <cellStyle name="60% - Ênfase3 2" xfId="43"/>
    <cellStyle name="60% - Ênfase4 2" xfId="44"/>
    <cellStyle name="60% - Ênfase5 2" xfId="45"/>
    <cellStyle name="60% - Ênfase6 2" xfId="46"/>
    <cellStyle name="Accent1" xfId="47"/>
    <cellStyle name="Accent2" xfId="48"/>
    <cellStyle name="Accent3" xfId="49"/>
    <cellStyle name="Accent4" xfId="50"/>
    <cellStyle name="Accent5" xfId="51"/>
    <cellStyle name="Accent6" xfId="52"/>
    <cellStyle name="Bad" xfId="53"/>
    <cellStyle name="Bom 2" xfId="54"/>
    <cellStyle name="Calculation" xfId="55"/>
    <cellStyle name="Calculation 2" xfId="106"/>
    <cellStyle name="Cálculo 2" xfId="56"/>
    <cellStyle name="Cálculo 2 2" xfId="107"/>
    <cellStyle name="Célula de Verificação 2" xfId="57"/>
    <cellStyle name="Célula Vinculada 2" xfId="58"/>
    <cellStyle name="Check Cell" xfId="59"/>
    <cellStyle name="Ênfase1 2" xfId="60"/>
    <cellStyle name="Ênfase2 2" xfId="61"/>
    <cellStyle name="Ênfase3 2" xfId="62"/>
    <cellStyle name="Ênfase4 2" xfId="63"/>
    <cellStyle name="Ênfase5 2" xfId="64"/>
    <cellStyle name="Ênfase6 2" xfId="65"/>
    <cellStyle name="Entrada 2" xfId="66"/>
    <cellStyle name="Entrada 2 2" xfId="108"/>
    <cellStyle name="Excel Built-in Comma" xfId="1"/>
    <cellStyle name="Excel Built-in Normal" xfId="2"/>
    <cellStyle name="Explanatory Text" xfId="67"/>
    <cellStyle name="Good" xfId="68"/>
    <cellStyle name="Heading 1" xfId="69"/>
    <cellStyle name="Heading 2" xfId="70"/>
    <cellStyle name="Heading 3" xfId="71"/>
    <cellStyle name="Heading 4" xfId="72"/>
    <cellStyle name="Incorreto 2" xfId="73"/>
    <cellStyle name="Input" xfId="74"/>
    <cellStyle name="Input 2" xfId="109"/>
    <cellStyle name="Linked Cell" xfId="75"/>
    <cellStyle name="Neutra 2" xfId="76"/>
    <cellStyle name="Neutral" xfId="77"/>
    <cellStyle name="Normal" xfId="0" builtinId="0"/>
    <cellStyle name="Normal 10" xfId="118"/>
    <cellStyle name="Normal 2" xfId="3"/>
    <cellStyle name="Normal 2 2 10" xfId="119"/>
    <cellStyle name="Normal 3" xfId="10"/>
    <cellStyle name="Normal 4" xfId="93"/>
    <cellStyle name="Normal 5" xfId="95"/>
    <cellStyle name="Normal 6" xfId="6"/>
    <cellStyle name="Normal 7" xfId="97"/>
    <cellStyle name="Normal 8" xfId="100"/>
    <cellStyle name="Normal 9" xfId="103"/>
    <cellStyle name="Nota 2" xfId="78"/>
    <cellStyle name="Nota 2 2" xfId="110"/>
    <cellStyle name="Nota 3" xfId="92"/>
    <cellStyle name="Nota 3 2" xfId="115"/>
    <cellStyle name="Nota 4" xfId="94"/>
    <cellStyle name="Nota 4 2" xfId="116"/>
    <cellStyle name="Nota 5" xfId="96"/>
    <cellStyle name="Nota 5 2" xfId="117"/>
    <cellStyle name="Note" xfId="79"/>
    <cellStyle name="Note 2" xfId="111"/>
    <cellStyle name="Output" xfId="80"/>
    <cellStyle name="Output 2" xfId="112"/>
    <cellStyle name="Porcentagem" xfId="4" builtinId="5"/>
    <cellStyle name="Porcentagem 2" xfId="8"/>
    <cellStyle name="Porcentagem 3" xfId="99"/>
    <cellStyle name="Porcentagem 4" xfId="102"/>
    <cellStyle name="Porcentagem 5" xfId="105"/>
    <cellStyle name="Saída 2" xfId="81"/>
    <cellStyle name="Saída 2 2" xfId="113"/>
    <cellStyle name="Separador de milhares 5" xfId="9"/>
    <cellStyle name="Texto de Aviso 2" xfId="82"/>
    <cellStyle name="Texto Explicativo 2" xfId="83"/>
    <cellStyle name="Title" xfId="84"/>
    <cellStyle name="Título 1 2" xfId="86"/>
    <cellStyle name="Título 2 2" xfId="87"/>
    <cellStyle name="Título 3 2" xfId="88"/>
    <cellStyle name="Título 4 2" xfId="89"/>
    <cellStyle name="Título 5" xfId="85"/>
    <cellStyle name="Total 2" xfId="90"/>
    <cellStyle name="Total 2 2" xfId="114"/>
    <cellStyle name="Vírgula" xfId="5" builtinId="3"/>
    <cellStyle name="Vírgula 2" xfId="7"/>
    <cellStyle name="Vírgula 2 2" xfId="120"/>
    <cellStyle name="Vírgula 3" xfId="98"/>
    <cellStyle name="Vírgula 4" xfId="101"/>
    <cellStyle name="Vírgula 5" xfId="104"/>
    <cellStyle name="Warning Text" xfId="91"/>
  </cellStyles>
  <dxfs count="4">
    <dxf>
      <font>
        <condense val="0"/>
        <extend val="0"/>
        <color indexed="9"/>
      </font>
      <fill>
        <patternFill patternType="none">
          <bgColor indexed="65"/>
        </patternFill>
      </fill>
      <border>
        <left/>
        <right/>
        <top/>
        <bottom/>
      </border>
    </dxf>
    <dxf>
      <font>
        <condense val="0"/>
        <extend val="0"/>
        <color indexed="10"/>
      </font>
      <fill>
        <patternFill>
          <bgColor indexed="51"/>
        </patternFill>
      </fill>
    </dxf>
    <dxf>
      <font>
        <condense val="0"/>
        <extend val="0"/>
        <color indexed="9"/>
      </font>
    </dxf>
    <dxf>
      <font>
        <b/>
        <i val="0"/>
        <condense val="0"/>
        <extend val="0"/>
        <color indexed="57"/>
      </font>
      <fill>
        <patternFill patternType="solid">
          <bgColor indexed="26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79</xdr:col>
          <xdr:colOff>0</xdr:colOff>
          <xdr:row>240</xdr:row>
          <xdr:rowOff>0</xdr:rowOff>
        </xdr:from>
        <xdr:to>
          <xdr:col>79</xdr:col>
          <xdr:colOff>0</xdr:colOff>
          <xdr:row>241</xdr:row>
          <xdr:rowOff>76200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57150</xdr:colOff>
          <xdr:row>41</xdr:row>
          <xdr:rowOff>0</xdr:rowOff>
        </xdr:from>
        <xdr:to>
          <xdr:col>5</xdr:col>
          <xdr:colOff>714375</xdr:colOff>
          <xdr:row>44</xdr:row>
          <xdr:rowOff>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I313"/>
  <sheetViews>
    <sheetView tabSelected="1" topLeftCell="A29" workbookViewId="0">
      <selection activeCell="G51" sqref="A1:G51"/>
    </sheetView>
  </sheetViews>
  <sheetFormatPr defaultColWidth="9.140625" defaultRowHeight="12.75"/>
  <cols>
    <col min="1" max="1" width="2.28515625" style="1" customWidth="1"/>
    <col min="2" max="2" width="35.85546875" style="1" customWidth="1"/>
    <col min="3" max="6" width="14.7109375" style="1" customWidth="1"/>
    <col min="7" max="7" width="2.28515625" style="1" customWidth="1"/>
    <col min="8" max="8" width="15.28515625" style="1" customWidth="1"/>
    <col min="9" max="9" width="18.140625" style="1" bestFit="1" customWidth="1"/>
    <col min="10" max="10" width="5.140625" style="1" customWidth="1"/>
    <col min="11" max="12" width="9.140625" style="1"/>
    <col min="13" max="13" width="18.7109375" style="1" customWidth="1"/>
    <col min="14" max="14" width="0" style="1" hidden="1" customWidth="1"/>
    <col min="15" max="15" width="15.42578125" style="1" hidden="1" customWidth="1"/>
    <col min="16" max="16" width="41.7109375" style="1" hidden="1" customWidth="1"/>
    <col min="17" max="17" width="18.85546875" style="1" hidden="1" customWidth="1"/>
    <col min="18" max="24" width="11.7109375" style="1" hidden="1" customWidth="1"/>
    <col min="25" max="37" width="0" style="1" hidden="1" customWidth="1"/>
    <col min="38" max="38" width="13.85546875" style="1" hidden="1" customWidth="1"/>
    <col min="39" max="39" width="38.7109375" style="1" hidden="1" customWidth="1"/>
    <col min="40" max="40" width="11.85546875" style="1" hidden="1" customWidth="1"/>
    <col min="41" max="41" width="8.7109375" style="1" hidden="1" customWidth="1"/>
    <col min="42" max="42" width="11.85546875" style="1" hidden="1" customWidth="1"/>
    <col min="43" max="43" width="9.28515625" style="1" hidden="1" customWidth="1"/>
    <col min="44" max="44" width="11.85546875" style="1" hidden="1" customWidth="1"/>
    <col min="45" max="45" width="1" style="1" hidden="1" customWidth="1"/>
    <col min="46" max="46" width="9.140625" style="1"/>
    <col min="47" max="47" width="13.28515625" style="1" bestFit="1" customWidth="1"/>
    <col min="48" max="71" width="9.140625" style="1"/>
    <col min="72" max="72" width="22.7109375" style="1" bestFit="1" customWidth="1"/>
    <col min="73" max="73" width="29" style="1" customWidth="1"/>
    <col min="74" max="74" width="9.5703125" style="1" customWidth="1"/>
    <col min="75" max="75" width="11.5703125" style="1" customWidth="1"/>
    <col min="76" max="76" width="10.7109375" style="1" customWidth="1"/>
    <col min="77" max="77" width="9.140625" style="1"/>
    <col min="78" max="81" width="2.42578125" style="1" customWidth="1"/>
    <col min="82" max="82" width="4.85546875" style="1" bestFit="1" customWidth="1"/>
    <col min="83" max="83" width="29.42578125" style="1" bestFit="1" customWidth="1"/>
    <col min="84" max="84" width="17" style="1" bestFit="1" customWidth="1"/>
    <col min="85" max="85" width="14.42578125" style="1" bestFit="1" customWidth="1"/>
    <col min="86" max="86" width="17" style="1" bestFit="1" customWidth="1"/>
    <col min="87" max="87" width="8.85546875" style="1" customWidth="1"/>
    <col min="88" max="97" width="2.42578125" style="1" customWidth="1"/>
    <col min="98" max="16384" width="9.140625" style="1"/>
  </cols>
  <sheetData>
    <row r="1" spans="1:11" ht="7.5" customHeight="1" thickBot="1">
      <c r="A1" s="117"/>
      <c r="B1" s="118"/>
      <c r="C1" s="118"/>
      <c r="D1" s="118"/>
      <c r="E1" s="118"/>
      <c r="F1" s="118"/>
      <c r="G1" s="119"/>
    </row>
    <row r="2" spans="1:11" ht="15" customHeight="1" thickTop="1" thickBot="1">
      <c r="A2" s="2"/>
      <c r="B2" s="109" t="s">
        <v>60</v>
      </c>
      <c r="C2" s="109"/>
      <c r="D2" s="109"/>
      <c r="E2" s="109"/>
      <c r="F2" s="109"/>
      <c r="G2" s="3"/>
    </row>
    <row r="3" spans="1:11" s="7" customFormat="1" ht="17.25" thickTop="1" thickBot="1">
      <c r="A3" s="4"/>
      <c r="B3" s="5"/>
      <c r="C3" s="5"/>
      <c r="D3" s="5"/>
      <c r="E3" s="5"/>
      <c r="F3" s="5"/>
      <c r="G3" s="6"/>
      <c r="H3" s="1"/>
      <c r="I3" s="1"/>
      <c r="J3" s="1"/>
    </row>
    <row r="4" spans="1:11" s="7" customFormat="1" ht="5.25" customHeight="1">
      <c r="A4" s="8"/>
      <c r="B4" s="9"/>
      <c r="C4" s="9"/>
      <c r="D4" s="9"/>
      <c r="E4" s="9"/>
      <c r="F4" s="9"/>
      <c r="G4" s="10"/>
      <c r="H4" s="1"/>
      <c r="I4" s="1"/>
      <c r="J4" s="1"/>
    </row>
    <row r="5" spans="1:11" ht="13.15" customHeight="1">
      <c r="A5" s="4"/>
      <c r="B5" s="110" t="s">
        <v>2</v>
      </c>
      <c r="C5" s="110"/>
      <c r="D5" s="110"/>
      <c r="E5" s="110"/>
      <c r="F5" s="110"/>
      <c r="G5" s="6"/>
    </row>
    <row r="6" spans="1:11" ht="8.25" customHeight="1">
      <c r="A6" s="4"/>
      <c r="B6" s="11"/>
      <c r="C6" s="11"/>
      <c r="D6" s="11"/>
      <c r="E6" s="11"/>
      <c r="F6" s="11"/>
      <c r="G6" s="6"/>
    </row>
    <row r="7" spans="1:11" ht="27" customHeight="1">
      <c r="A7" s="4"/>
      <c r="B7" s="12" t="s">
        <v>3</v>
      </c>
      <c r="C7" s="111" t="s">
        <v>4</v>
      </c>
      <c r="D7" s="112"/>
      <c r="E7" s="112"/>
      <c r="F7" s="113"/>
      <c r="G7" s="6"/>
    </row>
    <row r="8" spans="1:11">
      <c r="A8" s="4"/>
      <c r="B8" s="11"/>
      <c r="C8" s="13"/>
      <c r="D8" s="13"/>
      <c r="E8" s="13"/>
      <c r="F8" s="13"/>
      <c r="G8" s="6"/>
      <c r="H8" s="7"/>
    </row>
    <row r="9" spans="1:11">
      <c r="A9" s="4"/>
      <c r="B9" s="12" t="s">
        <v>5</v>
      </c>
      <c r="C9" s="13"/>
      <c r="D9" s="13"/>
      <c r="E9" s="13"/>
      <c r="F9" s="14" t="s">
        <v>6</v>
      </c>
      <c r="G9" s="6"/>
      <c r="H9" s="7"/>
      <c r="K9" s="15" t="str">
        <f>IF(F9="","PREENCHER SE A OBRA POSSUI FOLHA DE PAGAMENTO DESONERADA","")</f>
        <v/>
      </c>
    </row>
    <row r="10" spans="1:11">
      <c r="A10" s="4"/>
      <c r="B10" s="16" t="s">
        <v>7</v>
      </c>
      <c r="C10" s="13"/>
      <c r="D10" s="13"/>
      <c r="E10" s="13"/>
      <c r="F10" s="13"/>
      <c r="G10" s="6"/>
      <c r="H10" s="7"/>
    </row>
    <row r="11" spans="1:11" ht="4.5" customHeight="1">
      <c r="A11" s="4"/>
      <c r="B11" s="11"/>
      <c r="C11" s="11"/>
      <c r="D11" s="11"/>
      <c r="E11" s="17"/>
      <c r="F11" s="11"/>
      <c r="G11" s="6"/>
      <c r="H11" s="7"/>
    </row>
    <row r="12" spans="1:11">
      <c r="A12" s="4"/>
      <c r="B12" s="11" t="s">
        <v>8</v>
      </c>
      <c r="C12" s="11"/>
      <c r="D12" s="11"/>
      <c r="E12" s="17"/>
      <c r="F12" s="11"/>
      <c r="G12" s="6"/>
      <c r="H12" s="7"/>
    </row>
    <row r="13" spans="1:11" ht="91.5" customHeight="1">
      <c r="A13" s="4"/>
      <c r="B13" s="114" t="str">
        <f>IF(C7="","",VLOOKUP(BU296,BV258:BW263,2,0))</f>
        <v>A construção de usinas, estações e subestações hidrelétricas, eólicas, nucleares, termoelétricas; a construção de redes de transmissão e distribuição de energia elétrica, inclusive o serviço de eletrificação rural. Esta subclasse compreende também: a construção de redes de eletrificação para ferrovias e metropolitano, conforme classificação 4221-9/02 do CNAE 2.0. Compreende ainda: a manutenção de redes de distribuição de energia elétrica, quando executada por empresa não-produtora ou distribuidora de energia elétrica, conforme classificação 4221-9/03 do CNAE 2.0. Enquadram-se também obras de iluminação pública e a construção de barragens e represas para geração de energia elétrica.</v>
      </c>
      <c r="C13" s="115"/>
      <c r="D13" s="115"/>
      <c r="E13" s="115"/>
      <c r="F13" s="116"/>
      <c r="G13" s="6"/>
      <c r="H13" s="7"/>
    </row>
    <row r="14" spans="1:11">
      <c r="A14" s="4"/>
      <c r="B14" s="11"/>
      <c r="C14" s="11"/>
      <c r="D14" s="11"/>
      <c r="E14" s="17"/>
      <c r="F14" s="11"/>
      <c r="G14" s="6"/>
      <c r="H14" s="7"/>
    </row>
    <row r="15" spans="1:11">
      <c r="A15" s="4"/>
      <c r="B15" s="11" t="s">
        <v>9</v>
      </c>
      <c r="C15" s="11"/>
      <c r="D15" s="11"/>
      <c r="E15" s="17"/>
      <c r="F15" s="11"/>
      <c r="G15" s="6"/>
      <c r="H15" s="7"/>
    </row>
    <row r="16" spans="1:11" ht="5.45" customHeight="1">
      <c r="A16" s="4"/>
      <c r="B16" s="11"/>
      <c r="C16" s="11"/>
      <c r="D16" s="11"/>
      <c r="E16" s="17"/>
      <c r="F16" s="11"/>
      <c r="G16" s="6"/>
      <c r="H16" s="7"/>
    </row>
    <row r="17" spans="1:48">
      <c r="A17" s="4"/>
      <c r="B17" s="11" t="s">
        <v>10</v>
      </c>
      <c r="C17" s="11"/>
      <c r="D17" s="107">
        <v>3.6499999999999998E-2</v>
      </c>
      <c r="E17" s="107"/>
      <c r="F17" s="107"/>
      <c r="G17" s="6"/>
      <c r="H17" s="7"/>
      <c r="K17" s="105"/>
      <c r="L17" s="105"/>
      <c r="M17" s="105"/>
      <c r="N17" s="105"/>
      <c r="O17" s="105"/>
      <c r="P17" s="105"/>
      <c r="Q17" s="105"/>
      <c r="R17" s="105"/>
      <c r="S17" s="105"/>
      <c r="T17" s="105"/>
      <c r="U17" s="105"/>
      <c r="V17" s="105"/>
      <c r="W17" s="105"/>
      <c r="X17" s="105"/>
      <c r="Y17" s="105"/>
      <c r="Z17" s="105"/>
      <c r="AA17" s="105"/>
      <c r="AB17" s="105"/>
      <c r="AC17" s="105"/>
      <c r="AD17" s="105"/>
      <c r="AE17" s="105"/>
      <c r="AF17" s="105"/>
      <c r="AG17" s="105"/>
      <c r="AH17" s="105"/>
      <c r="AI17" s="105"/>
      <c r="AJ17" s="105"/>
      <c r="AK17" s="105"/>
      <c r="AL17" s="105"/>
      <c r="AM17" s="105"/>
      <c r="AN17" s="105"/>
      <c r="AO17" s="105"/>
      <c r="AP17" s="105"/>
      <c r="AQ17" s="105"/>
      <c r="AR17" s="105"/>
      <c r="AS17" s="105"/>
      <c r="AT17" s="105"/>
      <c r="AU17" s="105"/>
      <c r="AV17" s="105"/>
    </row>
    <row r="18" spans="1:48" ht="6.6" customHeight="1">
      <c r="A18" s="4"/>
      <c r="B18" s="11"/>
      <c r="C18" s="11"/>
      <c r="D18" s="11"/>
      <c r="E18" s="18"/>
      <c r="F18" s="18"/>
      <c r="G18" s="6"/>
      <c r="H18" s="7"/>
      <c r="K18" s="105"/>
      <c r="L18" s="105"/>
      <c r="M18" s="105"/>
      <c r="N18" s="105"/>
      <c r="O18" s="105"/>
      <c r="P18" s="105"/>
      <c r="Q18" s="105"/>
      <c r="R18" s="105"/>
      <c r="S18" s="105"/>
      <c r="T18" s="105"/>
      <c r="U18" s="105"/>
      <c r="V18" s="105"/>
      <c r="W18" s="105"/>
      <c r="X18" s="105"/>
      <c r="Y18" s="105"/>
      <c r="Z18" s="105"/>
      <c r="AA18" s="105"/>
      <c r="AB18" s="105"/>
      <c r="AC18" s="105"/>
      <c r="AD18" s="105"/>
      <c r="AE18" s="105"/>
      <c r="AF18" s="105"/>
      <c r="AG18" s="105"/>
      <c r="AH18" s="105"/>
      <c r="AI18" s="105"/>
      <c r="AJ18" s="105"/>
      <c r="AK18" s="105"/>
      <c r="AL18" s="105"/>
      <c r="AM18" s="105"/>
      <c r="AN18" s="105"/>
      <c r="AO18" s="105"/>
      <c r="AP18" s="105"/>
      <c r="AQ18" s="105"/>
      <c r="AR18" s="105"/>
      <c r="AS18" s="105"/>
      <c r="AT18" s="105"/>
      <c r="AU18" s="105"/>
      <c r="AV18" s="105"/>
    </row>
    <row r="19" spans="1:48" ht="24.75" customHeight="1">
      <c r="A19" s="4"/>
      <c r="B19" s="11" t="s">
        <v>11</v>
      </c>
      <c r="C19" s="11"/>
      <c r="D19" s="106" t="s">
        <v>12</v>
      </c>
      <c r="E19" s="106"/>
      <c r="F19" s="106"/>
      <c r="G19" s="6"/>
      <c r="H19" s="7"/>
      <c r="K19" s="19"/>
    </row>
    <row r="20" spans="1:48">
      <c r="A20" s="4"/>
      <c r="B20" s="85">
        <v>0.05</v>
      </c>
      <c r="C20" s="20"/>
      <c r="D20" s="107">
        <v>0.7</v>
      </c>
      <c r="E20" s="107"/>
      <c r="F20" s="107"/>
      <c r="G20" s="6"/>
      <c r="H20" s="7"/>
      <c r="K20" s="19"/>
    </row>
    <row r="21" spans="1:48">
      <c r="A21" s="4"/>
      <c r="B21" s="13"/>
      <c r="C21" s="11"/>
      <c r="D21" s="11"/>
      <c r="E21" s="11"/>
      <c r="F21" s="11"/>
      <c r="G21" s="6"/>
      <c r="H21" s="7"/>
      <c r="K21" s="19"/>
    </row>
    <row r="22" spans="1:48">
      <c r="A22" s="4"/>
      <c r="B22" s="11" t="s">
        <v>13</v>
      </c>
      <c r="C22" s="21">
        <f>+B20*D20</f>
        <v>3.4999999999999996E-2</v>
      </c>
      <c r="D22" s="22"/>
      <c r="E22" s="23"/>
      <c r="F22" s="13"/>
      <c r="G22" s="6"/>
      <c r="H22" s="7"/>
      <c r="K22" s="19"/>
    </row>
    <row r="23" spans="1:48">
      <c r="A23" s="4"/>
      <c r="B23" s="13"/>
      <c r="C23" s="21"/>
      <c r="D23" s="13"/>
      <c r="E23" s="13"/>
      <c r="F23" s="13"/>
      <c r="G23" s="6"/>
      <c r="H23" s="7"/>
      <c r="K23" s="19"/>
    </row>
    <row r="24" spans="1:48" ht="15.75">
      <c r="A24" s="4"/>
      <c r="B24" s="13"/>
      <c r="C24" s="13"/>
      <c r="D24" s="96" t="s">
        <v>14</v>
      </c>
      <c r="E24" s="96"/>
      <c r="F24" s="24">
        <f>D17+C22</f>
        <v>7.1499999999999994E-2</v>
      </c>
      <c r="G24" s="6"/>
      <c r="H24" s="7"/>
      <c r="K24" s="19"/>
    </row>
    <row r="25" spans="1:48">
      <c r="A25" s="4"/>
      <c r="B25" s="13"/>
      <c r="C25" s="21"/>
      <c r="D25" s="13"/>
      <c r="E25" s="13"/>
      <c r="F25" s="13"/>
      <c r="G25" s="6"/>
      <c r="H25" s="7"/>
      <c r="K25" s="19"/>
    </row>
    <row r="26" spans="1:48">
      <c r="A26" s="4"/>
      <c r="B26" s="108" t="s">
        <v>15</v>
      </c>
      <c r="C26" s="108"/>
      <c r="D26" s="108"/>
      <c r="E26" s="108"/>
      <c r="F26" s="108"/>
      <c r="G26" s="6"/>
      <c r="H26" s="7"/>
      <c r="K26" s="19"/>
      <c r="M26" s="25"/>
    </row>
    <row r="27" spans="1:48" ht="13.5" thickBot="1">
      <c r="A27" s="26"/>
      <c r="B27" s="100"/>
      <c r="C27" s="100"/>
      <c r="D27" s="100"/>
      <c r="E27" s="100"/>
      <c r="F27" s="100"/>
      <c r="G27" s="27"/>
      <c r="H27" s="7"/>
      <c r="K27" s="19"/>
    </row>
    <row r="28" spans="1:48" ht="13.5" hidden="1" thickBot="1">
      <c r="A28" s="4"/>
      <c r="B28" s="13"/>
      <c r="C28" s="13"/>
      <c r="D28" s="13"/>
      <c r="E28" s="13"/>
      <c r="F28" s="13"/>
      <c r="G28" s="6"/>
      <c r="K28" s="19"/>
    </row>
    <row r="29" spans="1:48">
      <c r="A29" s="8"/>
      <c r="B29" s="28"/>
      <c r="C29" s="28"/>
      <c r="D29" s="28"/>
      <c r="E29" s="28"/>
      <c r="F29" s="28"/>
      <c r="G29" s="10"/>
      <c r="K29" s="19"/>
    </row>
    <row r="30" spans="1:48">
      <c r="A30" s="4"/>
      <c r="B30" s="96" t="s">
        <v>16</v>
      </c>
      <c r="C30" s="96"/>
      <c r="D30" s="96"/>
      <c r="E30" s="96"/>
      <c r="F30" s="96"/>
      <c r="G30" s="6"/>
      <c r="H30" s="7"/>
      <c r="K30" s="19"/>
    </row>
    <row r="31" spans="1:48">
      <c r="A31" s="4"/>
      <c r="B31" s="96"/>
      <c r="C31" s="96"/>
      <c r="D31" s="96"/>
      <c r="E31" s="96"/>
      <c r="F31" s="96"/>
      <c r="G31" s="6"/>
      <c r="H31" s="7"/>
      <c r="K31" s="19"/>
    </row>
    <row r="32" spans="1:48">
      <c r="A32" s="4"/>
      <c r="B32" s="86" t="s">
        <v>17</v>
      </c>
      <c r="C32" s="86" t="s">
        <v>18</v>
      </c>
      <c r="D32" s="86" t="s">
        <v>19</v>
      </c>
      <c r="E32" s="86" t="s">
        <v>20</v>
      </c>
      <c r="F32" s="86" t="s">
        <v>21</v>
      </c>
      <c r="G32" s="6"/>
      <c r="H32" s="7"/>
      <c r="I32" s="29" t="s">
        <v>22</v>
      </c>
      <c r="K32" s="19"/>
    </row>
    <row r="33" spans="1:11">
      <c r="A33" s="4"/>
      <c r="B33" s="87" t="s">
        <v>23</v>
      </c>
      <c r="C33" s="30">
        <f t="shared" ref="C33:E37" si="0">BV297</f>
        <v>5.2900000000000003E-2</v>
      </c>
      <c r="D33" s="30">
        <f>BW297</f>
        <v>5.9200000000000003E-2</v>
      </c>
      <c r="E33" s="30">
        <f>BX297</f>
        <v>7.9299999999999995E-2</v>
      </c>
      <c r="F33" s="120">
        <v>5.2900000000000003E-2</v>
      </c>
      <c r="G33" s="31"/>
      <c r="H33" s="32"/>
      <c r="I33" s="33">
        <f>TRUNC(F33,4)</f>
        <v>5.2900000000000003E-2</v>
      </c>
      <c r="K33" s="15" t="str">
        <f>IF(F33&lt;&gt;"",IF(OR(F33&gt;E33,F33&lt;C33),"CORRIGIR % ADOTADO",""),"")</f>
        <v/>
      </c>
    </row>
    <row r="34" spans="1:11">
      <c r="A34" s="4"/>
      <c r="B34" s="87" t="s">
        <v>24</v>
      </c>
      <c r="C34" s="30">
        <f t="shared" si="0"/>
        <v>2.5000000000000001E-3</v>
      </c>
      <c r="D34" s="30">
        <f t="shared" si="0"/>
        <v>5.1000000000000004E-3</v>
      </c>
      <c r="E34" s="30">
        <f t="shared" si="0"/>
        <v>5.5999999999999999E-3</v>
      </c>
      <c r="F34" s="34">
        <v>2.5000000000000001E-3</v>
      </c>
      <c r="G34" s="31"/>
      <c r="H34" s="32"/>
      <c r="I34" s="33">
        <f>TRUNC(F34,4)</f>
        <v>2.5000000000000001E-3</v>
      </c>
      <c r="K34" s="15" t="str">
        <f>IF(F34&lt;&gt;"",IF(OR(F34&gt;E34,F34&lt;C34),"CORRIGIR % ADOTADO",""),"")</f>
        <v/>
      </c>
    </row>
    <row r="35" spans="1:11">
      <c r="A35" s="4"/>
      <c r="B35" s="87" t="s">
        <v>0</v>
      </c>
      <c r="C35" s="30">
        <f t="shared" si="0"/>
        <v>0.01</v>
      </c>
      <c r="D35" s="30">
        <f t="shared" si="0"/>
        <v>1.4800000000000001E-2</v>
      </c>
      <c r="E35" s="30">
        <f t="shared" si="0"/>
        <v>1.9699999999999999E-2</v>
      </c>
      <c r="F35" s="34">
        <v>0.01</v>
      </c>
      <c r="G35" s="31"/>
      <c r="H35" s="32"/>
      <c r="I35" s="33">
        <f>TRUNC(F35,4)</f>
        <v>0.01</v>
      </c>
      <c r="K35" s="15" t="str">
        <f>IF(F35&lt;&gt;"",IF(OR(F35&gt;E35,F35&lt;C35),"CORRIGIR % ADOTADO",""),"")</f>
        <v/>
      </c>
    </row>
    <row r="36" spans="1:11">
      <c r="A36" s="4"/>
      <c r="B36" s="87" t="s">
        <v>25</v>
      </c>
      <c r="C36" s="30">
        <f t="shared" si="0"/>
        <v>1.01E-2</v>
      </c>
      <c r="D36" s="30">
        <f t="shared" si="0"/>
        <v>1.0699999999999999E-2</v>
      </c>
      <c r="E36" s="30">
        <f t="shared" si="0"/>
        <v>1.11E-2</v>
      </c>
      <c r="F36" s="34">
        <v>1.01E-2</v>
      </c>
      <c r="G36" s="31"/>
      <c r="H36" s="32"/>
      <c r="I36" s="33">
        <f>TRUNC(F36,4)</f>
        <v>1.01E-2</v>
      </c>
      <c r="K36" s="15" t="str">
        <f>IF(F36&lt;&gt;"",IF(OR(F36&gt;E36,F36&lt;C36),"CORRIGIR % ADOTADO",""),"")</f>
        <v/>
      </c>
    </row>
    <row r="37" spans="1:11">
      <c r="A37" s="4"/>
      <c r="B37" s="87" t="s">
        <v>26</v>
      </c>
      <c r="C37" s="30">
        <f t="shared" si="0"/>
        <v>0.08</v>
      </c>
      <c r="D37" s="30">
        <f t="shared" si="0"/>
        <v>8.3099999999999993E-2</v>
      </c>
      <c r="E37" s="30">
        <f t="shared" si="0"/>
        <v>9.5100000000000004E-2</v>
      </c>
      <c r="F37" s="35">
        <v>0.08</v>
      </c>
      <c r="G37" s="31"/>
      <c r="H37" s="32"/>
      <c r="I37" s="33">
        <f>TRUNC(F37,4)</f>
        <v>0.08</v>
      </c>
      <c r="K37" s="15" t="str">
        <f>IF(F37&lt;&gt;"",IF(OR(F37&gt;E37,F37&lt;C37),"CORRIGIR % ADOTADO",""),"")</f>
        <v/>
      </c>
    </row>
    <row r="38" spans="1:11">
      <c r="A38" s="4"/>
      <c r="B38" s="87"/>
      <c r="C38" s="30"/>
      <c r="D38" s="30"/>
      <c r="E38" s="30"/>
      <c r="F38" s="13"/>
      <c r="G38" s="31"/>
      <c r="H38" s="32"/>
    </row>
    <row r="39" spans="1:11">
      <c r="A39" s="4"/>
      <c r="B39" s="36" t="s">
        <v>27</v>
      </c>
      <c r="C39" s="30"/>
      <c r="D39" s="30"/>
      <c r="E39" s="30"/>
      <c r="F39" s="37">
        <f>F24</f>
        <v>7.1499999999999994E-2</v>
      </c>
      <c r="G39" s="31"/>
      <c r="H39" s="32"/>
      <c r="I39" s="38">
        <f>TRUNC(F39,5)</f>
        <v>7.1499999999999994E-2</v>
      </c>
    </row>
    <row r="40" spans="1:11">
      <c r="A40" s="4"/>
      <c r="B40" s="36"/>
      <c r="C40" s="30"/>
      <c r="D40" s="30"/>
      <c r="E40" s="30"/>
      <c r="F40" s="37"/>
      <c r="G40" s="31"/>
      <c r="H40" s="32"/>
      <c r="I40" s="38"/>
    </row>
    <row r="41" spans="1:11" ht="6" customHeight="1">
      <c r="A41" s="4"/>
      <c r="B41" s="13"/>
      <c r="C41" s="13"/>
      <c r="D41" s="13"/>
      <c r="E41" s="13"/>
      <c r="F41" s="13"/>
      <c r="G41" s="31"/>
      <c r="H41" s="32"/>
    </row>
    <row r="42" spans="1:11">
      <c r="A42" s="4"/>
      <c r="B42" s="13"/>
      <c r="C42" s="13"/>
      <c r="D42" s="13"/>
      <c r="E42" s="13"/>
      <c r="F42" s="13"/>
      <c r="G42" s="6"/>
      <c r="H42" s="32"/>
    </row>
    <row r="43" spans="1:11">
      <c r="A43" s="4"/>
      <c r="B43" s="13"/>
      <c r="C43" s="13"/>
      <c r="D43" s="13"/>
      <c r="E43" s="13"/>
      <c r="F43" s="13"/>
      <c r="G43" s="6"/>
      <c r="H43" s="7"/>
    </row>
    <row r="44" spans="1:11">
      <c r="A44" s="4"/>
      <c r="B44" s="13"/>
      <c r="C44" s="13"/>
      <c r="D44" s="13"/>
      <c r="E44" s="13"/>
      <c r="F44" s="13"/>
      <c r="G44" s="6"/>
      <c r="H44" s="7"/>
    </row>
    <row r="45" spans="1:11">
      <c r="A45" s="4"/>
      <c r="B45" s="13"/>
      <c r="C45" s="13"/>
      <c r="D45" s="13"/>
      <c r="E45" s="13"/>
      <c r="F45" s="13"/>
      <c r="G45" s="6"/>
      <c r="H45" s="7"/>
    </row>
    <row r="46" spans="1:11" ht="15.75">
      <c r="A46" s="4"/>
      <c r="B46" s="39" t="s">
        <v>28</v>
      </c>
      <c r="C46" s="13"/>
      <c r="D46" s="13"/>
      <c r="E46" s="101">
        <f>ROUND((((1+I33+I34+I35)*(1+I36)*(1+I37))/(1-I39))-1,4)</f>
        <v>0.25180000000000002</v>
      </c>
      <c r="F46" s="101"/>
      <c r="G46" s="6"/>
      <c r="H46" s="7"/>
      <c r="K46" s="40" t="str">
        <f>IF(F9="SIM","PARA SIMPLES CONFERÊNCIA","")</f>
        <v/>
      </c>
    </row>
    <row r="47" spans="1:11" ht="7.5" customHeight="1" thickBot="1">
      <c r="A47" s="4"/>
      <c r="B47" s="39"/>
      <c r="C47" s="13"/>
      <c r="D47" s="13"/>
      <c r="E47" s="88"/>
      <c r="F47" s="88"/>
      <c r="G47" s="6"/>
      <c r="H47" s="7"/>
    </row>
    <row r="48" spans="1:11" ht="22.5" thickTop="1" thickBot="1">
      <c r="A48" s="4"/>
      <c r="B48" s="102" t="str">
        <f>IF(E46&lt;C51,"ERRO - BDI INFERIOR AO 1º QUARTIL",IF(E46&gt;E51,"ERRO - BDI SUPERIOR AO 3º QUARTIL","BDI CONFORME"))</f>
        <v>BDI CONFORME</v>
      </c>
      <c r="C48" s="103"/>
      <c r="D48" s="103"/>
      <c r="E48" s="103"/>
      <c r="F48" s="104"/>
      <c r="G48" s="6"/>
      <c r="H48" s="7"/>
    </row>
    <row r="49" spans="1:48" ht="9.75" customHeight="1" thickTop="1">
      <c r="A49" s="4"/>
      <c r="B49" s="41"/>
      <c r="C49" s="41"/>
      <c r="D49" s="41"/>
      <c r="E49" s="41"/>
      <c r="F49" s="41"/>
      <c r="G49" s="6"/>
      <c r="H49" s="7"/>
    </row>
    <row r="50" spans="1:48">
      <c r="A50" s="4"/>
      <c r="B50" s="13"/>
      <c r="C50" s="42" t="s">
        <v>18</v>
      </c>
      <c r="D50" s="42" t="s">
        <v>19</v>
      </c>
      <c r="E50" s="42" t="s">
        <v>20</v>
      </c>
      <c r="F50" s="13"/>
      <c r="G50" s="6"/>
      <c r="H50" s="7"/>
    </row>
    <row r="51" spans="1:48" ht="13.5" thickBot="1">
      <c r="A51" s="26"/>
      <c r="B51" s="49" t="s">
        <v>29</v>
      </c>
      <c r="C51" s="50">
        <f>BV296</f>
        <v>0.24</v>
      </c>
      <c r="D51" s="50">
        <f>BW296</f>
        <v>0.25840000000000002</v>
      </c>
      <c r="E51" s="50">
        <f>BX296</f>
        <v>0.27860000000000001</v>
      </c>
      <c r="F51" s="51"/>
      <c r="G51" s="27"/>
      <c r="H51" s="7"/>
    </row>
    <row r="52" spans="1:48" ht="13.15" hidden="1" customHeight="1">
      <c r="A52" s="4"/>
      <c r="B52" s="43"/>
      <c r="C52" s="44"/>
      <c r="D52" s="44"/>
      <c r="E52" s="44"/>
      <c r="F52" s="13"/>
      <c r="G52" s="6"/>
      <c r="H52" s="7"/>
    </row>
    <row r="53" spans="1:48" ht="13.15" hidden="1" customHeight="1">
      <c r="A53" s="4"/>
      <c r="B53" s="96" t="s">
        <v>30</v>
      </c>
      <c r="C53" s="96"/>
      <c r="D53" s="96"/>
      <c r="E53" s="96"/>
      <c r="F53" s="96"/>
      <c r="G53" s="6"/>
      <c r="H53" s="7"/>
    </row>
    <row r="54" spans="1:48" ht="13.9" hidden="1" customHeight="1" thickBot="1">
      <c r="A54" s="4"/>
      <c r="B54" s="45"/>
      <c r="C54" s="45"/>
      <c r="D54" s="45"/>
      <c r="E54" s="45"/>
      <c r="F54" s="45"/>
      <c r="G54" s="6"/>
      <c r="H54" s="7"/>
    </row>
    <row r="55" spans="1:48" ht="16.899999999999999" hidden="1" customHeight="1" thickTop="1" thickBot="1">
      <c r="A55" s="4"/>
      <c r="B55" s="97" t="s">
        <v>31</v>
      </c>
      <c r="C55" s="97"/>
      <c r="D55" s="97"/>
      <c r="E55" s="98">
        <f>ROUND((((1+I33+I34+I35)*(1+I36)*(1+I37))/(1-I57))-1,4)</f>
        <v>0.3155</v>
      </c>
      <c r="F55" s="99"/>
      <c r="G55" s="6"/>
      <c r="H55" s="7"/>
      <c r="K55" s="46" t="str">
        <f>IF(F9="SIM","UTILIZAR BDI C/ DESONERAÇÃO","")</f>
        <v/>
      </c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47"/>
      <c r="AH55" s="47"/>
      <c r="AI55" s="47"/>
      <c r="AJ55" s="47"/>
      <c r="AK55" s="47"/>
      <c r="AL55" s="47"/>
      <c r="AM55" s="47"/>
      <c r="AN55" s="47"/>
      <c r="AO55" s="47"/>
      <c r="AP55" s="47"/>
      <c r="AQ55" s="47"/>
      <c r="AR55" s="47"/>
      <c r="AS55" s="47"/>
      <c r="AT55" s="47"/>
      <c r="AU55" s="47"/>
      <c r="AV55" s="47"/>
    </row>
    <row r="56" spans="1:48" ht="13.9" hidden="1" customHeight="1" thickTop="1">
      <c r="A56" s="4"/>
      <c r="B56" s="43"/>
      <c r="C56" s="44"/>
      <c r="D56" s="44"/>
      <c r="E56" s="44"/>
      <c r="F56" s="13"/>
      <c r="G56" s="6"/>
      <c r="H56" s="7"/>
      <c r="K56" s="47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  <c r="Y56" s="47"/>
      <c r="Z56" s="47"/>
      <c r="AA56" s="47"/>
      <c r="AB56" s="47"/>
      <c r="AC56" s="47"/>
      <c r="AD56" s="47"/>
      <c r="AE56" s="47"/>
      <c r="AF56" s="47"/>
      <c r="AG56" s="47"/>
      <c r="AH56" s="47"/>
      <c r="AI56" s="47"/>
      <c r="AJ56" s="47"/>
      <c r="AK56" s="47"/>
      <c r="AL56" s="47"/>
      <c r="AM56" s="47"/>
      <c r="AN56" s="47"/>
      <c r="AO56" s="47"/>
      <c r="AP56" s="47"/>
      <c r="AQ56" s="47"/>
      <c r="AR56" s="47"/>
      <c r="AS56" s="47"/>
      <c r="AT56" s="47"/>
      <c r="AU56" s="47"/>
      <c r="AV56" s="47"/>
    </row>
    <row r="57" spans="1:48" ht="27" hidden="1" customHeight="1">
      <c r="A57" s="4"/>
      <c r="B57" s="48" t="s">
        <v>32</v>
      </c>
      <c r="C57" s="21">
        <v>4.4999999999999998E-2</v>
      </c>
      <c r="D57" s="96" t="s">
        <v>14</v>
      </c>
      <c r="E57" s="96"/>
      <c r="F57" s="24">
        <f>+F24+C57</f>
        <v>0.11649999999999999</v>
      </c>
      <c r="G57" s="6"/>
      <c r="H57" s="7"/>
      <c r="I57" s="38">
        <f>TRUNC(F57,5)</f>
        <v>0.11650000000000001</v>
      </c>
      <c r="K57" s="47"/>
      <c r="L57" s="47"/>
      <c r="M57" s="47"/>
      <c r="N57" s="47"/>
      <c r="O57" s="47"/>
      <c r="P57" s="47"/>
      <c r="Q57" s="47"/>
      <c r="R57" s="47"/>
      <c r="S57" s="47"/>
      <c r="T57" s="47"/>
      <c r="U57" s="47"/>
      <c r="V57" s="47"/>
      <c r="W57" s="47"/>
      <c r="X57" s="47"/>
      <c r="Y57" s="47"/>
      <c r="Z57" s="47"/>
      <c r="AA57" s="47"/>
      <c r="AB57" s="47"/>
      <c r="AC57" s="47"/>
      <c r="AD57" s="47"/>
      <c r="AE57" s="47"/>
      <c r="AF57" s="47"/>
      <c r="AG57" s="47"/>
      <c r="AH57" s="47"/>
      <c r="AI57" s="47"/>
      <c r="AJ57" s="47"/>
      <c r="AK57" s="47"/>
      <c r="AL57" s="47"/>
      <c r="AM57" s="47"/>
      <c r="AN57" s="47"/>
      <c r="AO57" s="47"/>
      <c r="AP57" s="47"/>
      <c r="AQ57" s="47"/>
      <c r="AR57" s="47"/>
      <c r="AS57" s="47"/>
      <c r="AT57" s="47"/>
      <c r="AU57" s="47"/>
      <c r="AV57" s="47"/>
    </row>
    <row r="58" spans="1:48" ht="13.9" hidden="1" customHeight="1" thickBot="1">
      <c r="A58" s="26"/>
      <c r="B58" s="49"/>
      <c r="C58" s="50"/>
      <c r="D58" s="50"/>
      <c r="E58" s="50"/>
      <c r="F58" s="51"/>
      <c r="G58" s="27"/>
      <c r="H58" s="7"/>
    </row>
    <row r="62" spans="1:48">
      <c r="I62" s="52"/>
      <c r="J62" s="52"/>
      <c r="K62" s="52"/>
    </row>
    <row r="63" spans="1:48">
      <c r="I63" s="53"/>
    </row>
    <row r="64" spans="1:48">
      <c r="I64" s="54"/>
    </row>
    <row r="65" spans="9:9">
      <c r="I65" s="54"/>
    </row>
    <row r="66" spans="9:9">
      <c r="I66" s="55"/>
    </row>
    <row r="67" spans="9:9">
      <c r="I67" s="54"/>
    </row>
    <row r="68" spans="9:9">
      <c r="I68" s="54"/>
    </row>
    <row r="69" spans="9:9">
      <c r="I69" s="54"/>
    </row>
    <row r="70" spans="9:9">
      <c r="I70" s="54"/>
    </row>
    <row r="71" spans="9:9">
      <c r="I71" s="54"/>
    </row>
    <row r="74" spans="9:9">
      <c r="I74" s="52"/>
    </row>
    <row r="75" spans="9:9">
      <c r="I75" s="25"/>
    </row>
    <row r="76" spans="9:9">
      <c r="I76" s="25"/>
    </row>
    <row r="77" spans="9:9">
      <c r="I77" s="25"/>
    </row>
    <row r="78" spans="9:9">
      <c r="I78" s="25"/>
    </row>
    <row r="79" spans="9:9">
      <c r="I79" s="25"/>
    </row>
    <row r="80" spans="9:9">
      <c r="I80" s="25"/>
    </row>
    <row r="81" spans="9:15">
      <c r="I81" s="25"/>
    </row>
    <row r="82" spans="9:15">
      <c r="I82" s="25"/>
    </row>
    <row r="83" spans="9:15">
      <c r="I83" s="25"/>
    </row>
    <row r="84" spans="9:15">
      <c r="I84" s="56"/>
    </row>
    <row r="85" spans="9:15">
      <c r="I85" s="56"/>
    </row>
    <row r="86" spans="9:15">
      <c r="I86" s="56"/>
    </row>
    <row r="90" spans="9:15">
      <c r="N90" s="25"/>
      <c r="O90" s="33"/>
    </row>
    <row r="91" spans="9:15">
      <c r="N91" s="25"/>
      <c r="O91" s="33"/>
    </row>
    <row r="92" spans="9:15">
      <c r="N92" s="25"/>
      <c r="O92" s="33"/>
    </row>
    <row r="93" spans="9:15">
      <c r="N93" s="25"/>
      <c r="O93" s="33"/>
    </row>
    <row r="94" spans="9:15">
      <c r="N94" s="25"/>
      <c r="O94" s="33"/>
    </row>
    <row r="95" spans="9:15">
      <c r="N95" s="25"/>
      <c r="O95" s="33"/>
    </row>
    <row r="96" spans="9:15">
      <c r="N96" s="25"/>
      <c r="O96" s="33"/>
    </row>
    <row r="97" spans="14:15">
      <c r="N97" s="25"/>
      <c r="O97" s="33"/>
    </row>
    <row r="98" spans="14:15">
      <c r="N98" s="25"/>
      <c r="O98" s="33"/>
    </row>
    <row r="99" spans="14:15">
      <c r="N99" s="25"/>
      <c r="O99" s="33"/>
    </row>
    <row r="100" spans="14:15">
      <c r="N100" s="25"/>
      <c r="O100" s="33"/>
    </row>
    <row r="101" spans="14:15">
      <c r="N101" s="25"/>
    </row>
    <row r="102" spans="14:15">
      <c r="N102" s="25"/>
    </row>
    <row r="103" spans="14:15">
      <c r="N103" s="25"/>
    </row>
    <row r="104" spans="14:15">
      <c r="N104" s="25"/>
    </row>
    <row r="255" spans="72:76" ht="13.5" thickBot="1"/>
    <row r="256" spans="72:76">
      <c r="BT256" s="93" t="s">
        <v>33</v>
      </c>
      <c r="BU256" s="94"/>
      <c r="BV256" s="94"/>
      <c r="BW256" s="94"/>
      <c r="BX256" s="95"/>
    </row>
    <row r="257" spans="72:87">
      <c r="BT257" s="57"/>
      <c r="BU257" s="7" t="s">
        <v>34</v>
      </c>
      <c r="BV257" s="7" t="s">
        <v>35</v>
      </c>
      <c r="BW257" s="7" t="s">
        <v>36</v>
      </c>
      <c r="BX257" s="58"/>
    </row>
    <row r="258" spans="72:87">
      <c r="BT258" s="59">
        <v>100</v>
      </c>
      <c r="BU258" s="60" t="s">
        <v>37</v>
      </c>
      <c r="BV258" s="61">
        <f t="shared" ref="BV258:BV263" si="1">+BT258</f>
        <v>100</v>
      </c>
      <c r="BW258" s="62" t="s">
        <v>38</v>
      </c>
      <c r="BX258" s="58"/>
    </row>
    <row r="259" spans="72:87" ht="25.5">
      <c r="BT259" s="59">
        <v>200</v>
      </c>
      <c r="BU259" s="60" t="s">
        <v>39</v>
      </c>
      <c r="BV259" s="61">
        <f t="shared" si="1"/>
        <v>200</v>
      </c>
      <c r="BW259" s="62" t="s">
        <v>40</v>
      </c>
      <c r="BX259" s="58"/>
    </row>
    <row r="260" spans="72:87" ht="60">
      <c r="BT260" s="59">
        <v>300</v>
      </c>
      <c r="BU260" s="63" t="s">
        <v>41</v>
      </c>
      <c r="BV260" s="61">
        <f t="shared" si="1"/>
        <v>300</v>
      </c>
      <c r="BW260" s="62" t="s">
        <v>42</v>
      </c>
      <c r="BX260" s="58"/>
    </row>
    <row r="261" spans="72:87" ht="45">
      <c r="BT261" s="59">
        <v>400</v>
      </c>
      <c r="BU261" s="63" t="s">
        <v>4</v>
      </c>
      <c r="BV261" s="61">
        <f t="shared" si="1"/>
        <v>400</v>
      </c>
      <c r="BW261" s="62" t="s">
        <v>43</v>
      </c>
      <c r="BX261" s="58"/>
    </row>
    <row r="262" spans="72:87">
      <c r="BT262" s="59">
        <v>500</v>
      </c>
      <c r="BU262" s="60" t="s">
        <v>44</v>
      </c>
      <c r="BV262" s="61">
        <f t="shared" si="1"/>
        <v>500</v>
      </c>
      <c r="BW262" s="62" t="s">
        <v>45</v>
      </c>
      <c r="BX262" s="58"/>
    </row>
    <row r="263" spans="72:87" ht="25.5">
      <c r="BT263" s="59">
        <v>600</v>
      </c>
      <c r="BU263" s="60" t="s">
        <v>46</v>
      </c>
      <c r="BV263" s="61">
        <f t="shared" si="1"/>
        <v>600</v>
      </c>
      <c r="BW263" s="62" t="s">
        <v>47</v>
      </c>
      <c r="BX263" s="58"/>
    </row>
    <row r="264" spans="72:87">
      <c r="BT264" s="59"/>
      <c r="BU264" s="61"/>
      <c r="BV264" s="61"/>
      <c r="BW264" s="62"/>
      <c r="BX264" s="58"/>
    </row>
    <row r="265" spans="72:87">
      <c r="BT265" s="64"/>
      <c r="BU265" s="62"/>
      <c r="BV265" s="62"/>
      <c r="BW265" s="62"/>
      <c r="BX265" s="58"/>
    </row>
    <row r="266" spans="72:87">
      <c r="BT266" s="64"/>
      <c r="BU266" s="62"/>
      <c r="BV266" s="62"/>
      <c r="BW266" s="62"/>
      <c r="BX266" s="58"/>
      <c r="CF266" s="1" t="s">
        <v>1</v>
      </c>
      <c r="CG266" s="1" t="s">
        <v>48</v>
      </c>
      <c r="CH266" s="1" t="s">
        <v>49</v>
      </c>
    </row>
    <row r="267" spans="72:87">
      <c r="BT267" s="57"/>
      <c r="BU267" s="7"/>
      <c r="BV267" s="7"/>
      <c r="BW267" s="7"/>
      <c r="BX267" s="58"/>
      <c r="CE267" s="1" t="s">
        <v>50</v>
      </c>
      <c r="CF267" s="33">
        <v>6.4999999999999997E-3</v>
      </c>
      <c r="CG267" s="65">
        <v>0.03</v>
      </c>
      <c r="CH267" s="1" t="s">
        <v>51</v>
      </c>
      <c r="CI267" s="33" t="e">
        <f>(#REF!+#REF!)+C22</f>
        <v>#REF!</v>
      </c>
    </row>
    <row r="268" spans="72:87">
      <c r="BT268" s="57"/>
      <c r="BU268" s="7"/>
      <c r="BV268" s="7"/>
      <c r="BW268" s="7"/>
      <c r="BX268" s="58"/>
      <c r="CF268" s="33">
        <v>1.6500000000000001E-2</v>
      </c>
      <c r="CG268" s="33">
        <v>7.5999999999999998E-2</v>
      </c>
      <c r="CH268" s="1" t="s">
        <v>52</v>
      </c>
      <c r="CI268" s="33" t="e">
        <f>(#REF!+#REF!)*#REF!+C22</f>
        <v>#REF!</v>
      </c>
    </row>
    <row r="269" spans="72:87">
      <c r="BT269" s="57"/>
      <c r="BU269" s="7"/>
      <c r="BV269" s="7"/>
      <c r="BW269" s="7"/>
      <c r="BX269" s="58"/>
    </row>
    <row r="270" spans="72:87">
      <c r="BT270" s="66"/>
      <c r="BU270" s="67"/>
      <c r="BV270" s="67"/>
      <c r="BW270" s="7"/>
      <c r="BX270" s="58"/>
    </row>
    <row r="271" spans="72:87">
      <c r="BT271" s="57"/>
      <c r="BU271" s="7"/>
      <c r="BV271" s="7"/>
      <c r="BW271" s="7"/>
      <c r="BX271" s="58"/>
    </row>
    <row r="272" spans="72:87" ht="13.5" thickBot="1">
      <c r="BT272" s="57"/>
      <c r="BU272" s="7"/>
      <c r="BV272" s="7"/>
      <c r="BW272" s="7"/>
      <c r="BX272" s="58"/>
      <c r="CD272" s="1">
        <f>BT258</f>
        <v>100</v>
      </c>
      <c r="CE272" s="89" t="str">
        <f>BU258</f>
        <v>Construção de edificios</v>
      </c>
      <c r="CF272" s="89"/>
      <c r="CG272" s="89"/>
      <c r="CH272" s="89"/>
    </row>
    <row r="273" spans="72:86" ht="15.75" thickBot="1">
      <c r="BT273" s="57"/>
      <c r="BU273" s="7"/>
      <c r="BV273" s="7"/>
      <c r="BW273" s="7"/>
      <c r="BX273" s="58"/>
      <c r="CD273" s="1">
        <f>+CD272+1</f>
        <v>101</v>
      </c>
      <c r="CE273" s="68" t="s">
        <v>23</v>
      </c>
      <c r="CF273" s="69">
        <v>0.03</v>
      </c>
      <c r="CG273" s="69">
        <v>0.04</v>
      </c>
      <c r="CH273" s="69">
        <v>5.5E-2</v>
      </c>
    </row>
    <row r="274" spans="72:86" ht="15.75" thickBot="1">
      <c r="BT274" s="57"/>
      <c r="BU274" s="7"/>
      <c r="BV274" s="7"/>
      <c r="BW274" s="7"/>
      <c r="BX274" s="58"/>
      <c r="CD274" s="1">
        <f>+CD273+1</f>
        <v>102</v>
      </c>
      <c r="CE274" s="68" t="s">
        <v>24</v>
      </c>
      <c r="CF274" s="69">
        <v>8.0000000000000002E-3</v>
      </c>
      <c r="CG274" s="69">
        <v>8.0000000000000002E-3</v>
      </c>
      <c r="CH274" s="69">
        <v>0.01</v>
      </c>
    </row>
    <row r="275" spans="72:86" ht="15.75" thickBot="1">
      <c r="BT275" s="57"/>
      <c r="BU275" s="7"/>
      <c r="BV275" s="7"/>
      <c r="BW275" s="7"/>
      <c r="BX275" s="58"/>
      <c r="CD275" s="1">
        <f>+CD274+1</f>
        <v>103</v>
      </c>
      <c r="CE275" s="68" t="s">
        <v>0</v>
      </c>
      <c r="CF275" s="69">
        <v>9.7000000000000003E-3</v>
      </c>
      <c r="CG275" s="69">
        <v>1.2699999999999999E-2</v>
      </c>
      <c r="CH275" s="69">
        <v>1.2699999999999999E-2</v>
      </c>
    </row>
    <row r="276" spans="72:86" ht="15.75" thickBot="1">
      <c r="BT276" s="66"/>
      <c r="BU276" s="67"/>
      <c r="BV276" s="67"/>
      <c r="BW276" s="7"/>
      <c r="BX276" s="58"/>
      <c r="CD276" s="1">
        <f>+CD275+1</f>
        <v>104</v>
      </c>
      <c r="CE276" s="68" t="s">
        <v>25</v>
      </c>
      <c r="CF276" s="69">
        <v>5.8999999999999999E-3</v>
      </c>
      <c r="CG276" s="69">
        <v>1.23E-2</v>
      </c>
      <c r="CH276" s="69">
        <v>1.3899999999999999E-2</v>
      </c>
    </row>
    <row r="277" spans="72:86" ht="15.75" thickBot="1">
      <c r="BT277" s="57"/>
      <c r="BU277" s="7"/>
      <c r="BV277" s="7"/>
      <c r="BW277" s="7"/>
      <c r="BX277" s="58"/>
      <c r="CD277" s="1">
        <f>+CD276+1</f>
        <v>105</v>
      </c>
      <c r="CE277" s="68" t="s">
        <v>26</v>
      </c>
      <c r="CF277" s="69">
        <v>6.1600000000000002E-2</v>
      </c>
      <c r="CG277" s="69">
        <v>7.3999999999999996E-2</v>
      </c>
      <c r="CH277" s="69">
        <v>8.9599999999999999E-2</v>
      </c>
    </row>
    <row r="278" spans="72:86">
      <c r="BT278" s="57"/>
      <c r="BU278" s="7"/>
      <c r="BV278" s="7"/>
      <c r="BW278" s="7"/>
      <c r="BX278" s="58"/>
    </row>
    <row r="279" spans="72:86">
      <c r="BT279" s="57"/>
      <c r="BU279" s="7"/>
      <c r="BV279" s="7"/>
      <c r="BW279" s="7"/>
      <c r="BX279" s="58"/>
    </row>
    <row r="280" spans="72:86" ht="13.5" thickBot="1">
      <c r="BT280" s="57"/>
      <c r="BU280" s="7"/>
      <c r="BV280" s="7"/>
      <c r="BW280" s="7"/>
      <c r="BX280" s="58"/>
      <c r="CD280" s="1">
        <f>BT259</f>
        <v>200</v>
      </c>
      <c r="CE280" s="89" t="str">
        <f>BU259</f>
        <v>Construção de rodovias e ferrovias</v>
      </c>
      <c r="CF280" s="89"/>
      <c r="CG280" s="89"/>
      <c r="CH280" s="89"/>
    </row>
    <row r="281" spans="72:86" ht="15.75" thickBot="1">
      <c r="BT281" s="57"/>
      <c r="BU281" s="7"/>
      <c r="BV281" s="7"/>
      <c r="BW281" s="7"/>
      <c r="BX281" s="58"/>
      <c r="CD281" s="1">
        <f>+CD280+1</f>
        <v>201</v>
      </c>
      <c r="CE281" s="68" t="s">
        <v>23</v>
      </c>
      <c r="CF281" s="69">
        <v>3.7999999999999999E-2</v>
      </c>
      <c r="CG281" s="69">
        <v>4.0099999999999997E-2</v>
      </c>
      <c r="CH281" s="69">
        <v>4.6699999999999998E-2</v>
      </c>
    </row>
    <row r="282" spans="72:86" ht="15.75" thickBot="1">
      <c r="BT282" s="57"/>
      <c r="BU282" s="7"/>
      <c r="BV282" s="7"/>
      <c r="BW282" s="7"/>
      <c r="BX282" s="58"/>
      <c r="CD282" s="1">
        <f>+CD281+1</f>
        <v>202</v>
      </c>
      <c r="CE282" s="68" t="s">
        <v>24</v>
      </c>
      <c r="CF282" s="69">
        <v>3.2000000000000002E-3</v>
      </c>
      <c r="CG282" s="69">
        <v>4.0000000000000001E-3</v>
      </c>
      <c r="CH282" s="69">
        <v>7.4000000000000003E-3</v>
      </c>
    </row>
    <row r="283" spans="72:86" ht="15.75" thickBot="1">
      <c r="BT283" s="93"/>
      <c r="BU283" s="94"/>
      <c r="BV283" s="94"/>
      <c r="BW283" s="94"/>
      <c r="BX283" s="95"/>
      <c r="CD283" s="1">
        <f>+CD282+1</f>
        <v>203</v>
      </c>
      <c r="CE283" s="68" t="s">
        <v>0</v>
      </c>
      <c r="CF283" s="69">
        <v>5.0000000000000001E-3</v>
      </c>
      <c r="CG283" s="69">
        <v>5.5999999999999999E-3</v>
      </c>
      <c r="CH283" s="69">
        <v>9.7000000000000003E-3</v>
      </c>
    </row>
    <row r="284" spans="72:86" ht="15.75" thickBot="1">
      <c r="BT284" s="57"/>
      <c r="BU284" s="7"/>
      <c r="BV284" s="7"/>
      <c r="BW284" s="7"/>
      <c r="BX284" s="58"/>
      <c r="CD284" s="1">
        <f>+CD283+1</f>
        <v>204</v>
      </c>
      <c r="CE284" s="68" t="s">
        <v>25</v>
      </c>
      <c r="CF284" s="69">
        <v>1.0200000000000001E-2</v>
      </c>
      <c r="CG284" s="69">
        <v>1.11E-2</v>
      </c>
      <c r="CH284" s="69">
        <v>1.21E-2</v>
      </c>
    </row>
    <row r="285" spans="72:86" ht="15.75" thickBot="1">
      <c r="BT285" s="57"/>
      <c r="BU285" s="7"/>
      <c r="BV285" s="7"/>
      <c r="BW285" s="7"/>
      <c r="BX285" s="58"/>
      <c r="CD285" s="1">
        <f>+CD284+1</f>
        <v>205</v>
      </c>
      <c r="CE285" s="68" t="s">
        <v>26</v>
      </c>
      <c r="CF285" s="69">
        <v>6.6400000000000001E-2</v>
      </c>
      <c r="CG285" s="69">
        <v>7.2999999999999995E-2</v>
      </c>
      <c r="CH285" s="69">
        <v>8.6900000000000005E-2</v>
      </c>
    </row>
    <row r="286" spans="72:86">
      <c r="BT286" s="57"/>
      <c r="BU286" s="7"/>
      <c r="BV286" s="7"/>
      <c r="BW286" s="7"/>
      <c r="BX286" s="58"/>
    </row>
    <row r="287" spans="72:86" ht="13.5" thickBot="1">
      <c r="BT287" s="70"/>
      <c r="BU287" s="71"/>
      <c r="BV287" s="71"/>
      <c r="BW287" s="71"/>
      <c r="BX287" s="72"/>
    </row>
    <row r="288" spans="72:86" ht="13.5" thickBot="1">
      <c r="BT288" s="93"/>
      <c r="BU288" s="94"/>
      <c r="BV288" s="94"/>
      <c r="BW288" s="94"/>
      <c r="BX288" s="95"/>
      <c r="CD288" s="1">
        <f>BT260</f>
        <v>300</v>
      </c>
      <c r="CE288" s="89" t="str">
        <f>BU260</f>
        <v>Construção de Redes de Abastecimento de Água, Coleta de Esgoto e Construções Correlatas</v>
      </c>
      <c r="CF288" s="89"/>
      <c r="CG288" s="89"/>
      <c r="CH288" s="89"/>
    </row>
    <row r="289" spans="72:86" ht="15.75" thickBot="1">
      <c r="BT289" s="90"/>
      <c r="BU289" s="91"/>
      <c r="BV289" s="91"/>
      <c r="BW289" s="91"/>
      <c r="BX289" s="92"/>
      <c r="CD289" s="1">
        <f>+CD288+1</f>
        <v>301</v>
      </c>
      <c r="CE289" s="73" t="s">
        <v>23</v>
      </c>
      <c r="CF289" s="74">
        <v>3.4299999999999997E-2</v>
      </c>
      <c r="CG289" s="74">
        <v>4.9299999999999997E-2</v>
      </c>
      <c r="CH289" s="74">
        <v>6.7100000000000007E-2</v>
      </c>
    </row>
    <row r="290" spans="72:86" ht="15.75" thickBot="1">
      <c r="BT290" s="90"/>
      <c r="BU290" s="91"/>
      <c r="BV290" s="91"/>
      <c r="BW290" s="91"/>
      <c r="BX290" s="92"/>
      <c r="CD290" s="1">
        <f>+CD289+1</f>
        <v>302</v>
      </c>
      <c r="CE290" s="68" t="s">
        <v>24</v>
      </c>
      <c r="CF290" s="69">
        <v>2.8E-3</v>
      </c>
      <c r="CG290" s="69">
        <v>4.8999999999999998E-3</v>
      </c>
      <c r="CH290" s="69">
        <v>7.4999999999999997E-3</v>
      </c>
    </row>
    <row r="291" spans="72:86" ht="15.75" thickBot="1">
      <c r="BT291" s="75"/>
      <c r="BU291" s="76"/>
      <c r="BV291" s="77"/>
      <c r="BW291" s="77"/>
      <c r="BX291" s="78"/>
      <c r="CD291" s="1">
        <f>+CD290+1</f>
        <v>303</v>
      </c>
      <c r="CE291" s="68" t="s">
        <v>0</v>
      </c>
      <c r="CF291" s="69">
        <v>0.01</v>
      </c>
      <c r="CG291" s="69">
        <v>1.3899999999999999E-2</v>
      </c>
      <c r="CH291" s="69">
        <v>1.7399999999999999E-2</v>
      </c>
    </row>
    <row r="292" spans="72:86" ht="15.75" thickBot="1">
      <c r="BT292" s="57"/>
      <c r="BU292" s="7"/>
      <c r="BV292" s="7"/>
      <c r="BW292" s="7"/>
      <c r="BX292" s="58"/>
      <c r="CD292" s="1">
        <f>+CD291+1</f>
        <v>304</v>
      </c>
      <c r="CE292" s="68" t="s">
        <v>25</v>
      </c>
      <c r="CF292" s="69">
        <v>9.4000000000000004E-3</v>
      </c>
      <c r="CG292" s="69">
        <v>9.9000000000000008E-3</v>
      </c>
      <c r="CH292" s="69">
        <v>1.17E-2</v>
      </c>
    </row>
    <row r="293" spans="72:86" ht="15.75" thickBot="1">
      <c r="BT293" s="70"/>
      <c r="BU293" s="71"/>
      <c r="BV293" s="71"/>
      <c r="BW293" s="71"/>
      <c r="BX293" s="72"/>
      <c r="CD293" s="1">
        <f>+CD292+1</f>
        <v>305</v>
      </c>
      <c r="CE293" s="68" t="s">
        <v>26</v>
      </c>
      <c r="CF293" s="69">
        <v>6.7400000000000002E-2</v>
      </c>
      <c r="CG293" s="69">
        <v>8.0399999999999999E-2</v>
      </c>
      <c r="CH293" s="69">
        <v>9.4E-2</v>
      </c>
    </row>
    <row r="294" spans="72:86">
      <c r="BT294" s="93"/>
      <c r="BU294" s="94"/>
      <c r="BV294" s="94"/>
      <c r="BW294" s="94"/>
      <c r="BX294" s="95"/>
    </row>
    <row r="295" spans="72:86" ht="13.5" thickBot="1">
      <c r="BT295" s="79"/>
      <c r="BU295" s="80" t="s">
        <v>53</v>
      </c>
      <c r="BV295" s="80" t="s">
        <v>54</v>
      </c>
      <c r="BW295" s="80" t="s">
        <v>55</v>
      </c>
      <c r="BX295" s="80" t="s">
        <v>56</v>
      </c>
      <c r="CD295" s="1">
        <f>BT261</f>
        <v>400</v>
      </c>
      <c r="CE295" s="89" t="str">
        <f>BU261</f>
        <v>Construção e Manutenção de Estações e Redes de Distribuição de Energia Elétrica</v>
      </c>
      <c r="CF295" s="89"/>
      <c r="CG295" s="89"/>
      <c r="CH295" s="89"/>
    </row>
    <row r="296" spans="72:86" ht="15.75" thickBot="1">
      <c r="BT296" s="79" t="s">
        <v>57</v>
      </c>
      <c r="BU296" s="80">
        <f>VLOOKUP(C7,BU258:BV263,2,0)</f>
        <v>400</v>
      </c>
      <c r="BV296" s="81">
        <f>VLOOKUP($BU296,$BT$307:$BX$312,3,0)</f>
        <v>0.24</v>
      </c>
      <c r="BW296" s="81">
        <f>VLOOKUP($BU296,$BT$307:$BX$312,4,0)</f>
        <v>0.25840000000000002</v>
      </c>
      <c r="BX296" s="81">
        <f>VLOOKUP($BU296,$BT$307:$BX$312,5,0)</f>
        <v>0.27860000000000001</v>
      </c>
      <c r="CD296" s="1">
        <f>+CD295+1</f>
        <v>401</v>
      </c>
      <c r="CE296" s="73" t="s">
        <v>23</v>
      </c>
      <c r="CF296" s="74">
        <v>5.2900000000000003E-2</v>
      </c>
      <c r="CG296" s="74">
        <v>5.9200000000000003E-2</v>
      </c>
      <c r="CH296" s="74">
        <v>7.9299999999999995E-2</v>
      </c>
    </row>
    <row r="297" spans="72:86" ht="15.75" thickBot="1">
      <c r="BT297" s="82" t="s">
        <v>23</v>
      </c>
      <c r="BU297" s="80">
        <f>+BU296+1</f>
        <v>401</v>
      </c>
      <c r="BV297" s="81">
        <f>VLOOKUP($BU297,$CD$272:$CH$313,3,0)</f>
        <v>5.2900000000000003E-2</v>
      </c>
      <c r="BW297" s="81">
        <f>VLOOKUP($BU297,$CD$272:$CH$313,4,0)</f>
        <v>5.9200000000000003E-2</v>
      </c>
      <c r="BX297" s="81">
        <f>VLOOKUP($BU297,$CD$272:$CH$313,5,0)</f>
        <v>7.9299999999999995E-2</v>
      </c>
      <c r="CD297" s="1">
        <f>+CD296+1</f>
        <v>402</v>
      </c>
      <c r="CE297" s="68" t="s">
        <v>24</v>
      </c>
      <c r="CF297" s="69">
        <v>2.5000000000000001E-3</v>
      </c>
      <c r="CG297" s="69">
        <v>5.1000000000000004E-3</v>
      </c>
      <c r="CH297" s="69">
        <v>5.5999999999999999E-3</v>
      </c>
    </row>
    <row r="298" spans="72:86" ht="15.75" thickBot="1">
      <c r="BT298" s="82" t="s">
        <v>24</v>
      </c>
      <c r="BU298" s="80">
        <f>+BU297+1</f>
        <v>402</v>
      </c>
      <c r="BV298" s="81">
        <f>VLOOKUP($BU298,$CD$272:$CH$313,3,0)</f>
        <v>2.5000000000000001E-3</v>
      </c>
      <c r="BW298" s="81">
        <f>VLOOKUP($BU298,$CD$272:$CH$313,4,0)</f>
        <v>5.1000000000000004E-3</v>
      </c>
      <c r="BX298" s="81">
        <f>VLOOKUP($BU298,$CD$272:$CH$313,5,0)</f>
        <v>5.5999999999999999E-3</v>
      </c>
      <c r="CD298" s="1">
        <f>+CD297+1</f>
        <v>403</v>
      </c>
      <c r="CE298" s="68" t="s">
        <v>0</v>
      </c>
      <c r="CF298" s="69">
        <v>0.01</v>
      </c>
      <c r="CG298" s="69">
        <v>1.4800000000000001E-2</v>
      </c>
      <c r="CH298" s="69">
        <v>1.9699999999999999E-2</v>
      </c>
    </row>
    <row r="299" spans="72:86" ht="15.75" thickBot="1">
      <c r="BT299" s="82" t="s">
        <v>0</v>
      </c>
      <c r="BU299" s="80">
        <f>+BU298+1</f>
        <v>403</v>
      </c>
      <c r="BV299" s="81">
        <f>VLOOKUP($BU299,$CD$272:$CH$313,3,0)</f>
        <v>0.01</v>
      </c>
      <c r="BW299" s="81">
        <f>VLOOKUP($BU299,$CD$272:$CH$313,4,0)</f>
        <v>1.4800000000000001E-2</v>
      </c>
      <c r="BX299" s="81">
        <f>VLOOKUP($BU299,$CD$272:$CH$313,5,0)</f>
        <v>1.9699999999999999E-2</v>
      </c>
      <c r="CD299" s="1">
        <f>+CD298+1</f>
        <v>404</v>
      </c>
      <c r="CE299" s="68" t="s">
        <v>25</v>
      </c>
      <c r="CF299" s="69">
        <v>1.01E-2</v>
      </c>
      <c r="CG299" s="69">
        <v>1.0699999999999999E-2</v>
      </c>
      <c r="CH299" s="69">
        <v>1.11E-2</v>
      </c>
    </row>
    <row r="300" spans="72:86" ht="15.75" thickBot="1">
      <c r="BT300" s="82" t="s">
        <v>25</v>
      </c>
      <c r="BU300" s="80">
        <f>+BU299+1</f>
        <v>404</v>
      </c>
      <c r="BV300" s="81">
        <f>VLOOKUP($BU300,$CD$272:$CH$313,3,0)</f>
        <v>1.01E-2</v>
      </c>
      <c r="BW300" s="81">
        <f>VLOOKUP($BU300,$CD$272:$CH$313,4,0)</f>
        <v>1.0699999999999999E-2</v>
      </c>
      <c r="BX300" s="81">
        <f>VLOOKUP($BU300,$CD$272:$CH$313,5,0)</f>
        <v>1.11E-2</v>
      </c>
      <c r="CD300" s="1">
        <f>+CD299+1</f>
        <v>405</v>
      </c>
      <c r="CE300" s="68" t="s">
        <v>26</v>
      </c>
      <c r="CF300" s="69">
        <v>0.08</v>
      </c>
      <c r="CG300" s="69">
        <v>8.3099999999999993E-2</v>
      </c>
      <c r="CH300" s="69">
        <v>9.5100000000000004E-2</v>
      </c>
    </row>
    <row r="301" spans="72:86" ht="15.75" thickBot="1">
      <c r="BT301" s="82" t="s">
        <v>26</v>
      </c>
      <c r="BU301" s="80">
        <f>+BU300+1</f>
        <v>405</v>
      </c>
      <c r="BV301" s="81">
        <f>VLOOKUP($BU301,$CD$272:$CH$313,3,0)</f>
        <v>0.08</v>
      </c>
      <c r="BW301" s="81">
        <f>VLOOKUP($BU301,$CD$272:$CH$313,4,0)</f>
        <v>8.3099999999999993E-2</v>
      </c>
      <c r="BX301" s="81">
        <f>VLOOKUP($BU301,$CD$272:$CH$313,5,0)</f>
        <v>9.5100000000000004E-2</v>
      </c>
      <c r="CD301" s="1">
        <f>BT262</f>
        <v>500</v>
      </c>
      <c r="CE301" s="89" t="str">
        <f>BU262</f>
        <v>Portuárias, Marítimas e Fluviais</v>
      </c>
      <c r="CF301" s="89"/>
      <c r="CG301" s="89"/>
      <c r="CH301" s="89"/>
    </row>
    <row r="302" spans="72:86" ht="15.75" thickBot="1">
      <c r="BT302" s="57"/>
      <c r="BU302" s="7"/>
      <c r="BV302" s="7"/>
      <c r="BW302" s="7"/>
      <c r="BX302" s="58"/>
      <c r="CD302" s="1">
        <f>+CD301+1</f>
        <v>501</v>
      </c>
      <c r="CE302" s="73" t="s">
        <v>23</v>
      </c>
      <c r="CF302" s="74">
        <v>0.04</v>
      </c>
      <c r="CG302" s="74">
        <v>5.5199999999999999E-2</v>
      </c>
      <c r="CH302" s="74">
        <v>7.85E-2</v>
      </c>
    </row>
    <row r="303" spans="72:86" ht="15.75" thickBot="1">
      <c r="CD303" s="1">
        <f>+CD302+1</f>
        <v>502</v>
      </c>
      <c r="CE303" s="68" t="s">
        <v>24</v>
      </c>
      <c r="CF303" s="69">
        <v>8.0999999999999996E-3</v>
      </c>
      <c r="CG303" s="69">
        <v>1.2200000000000001E-2</v>
      </c>
      <c r="CH303" s="69">
        <v>1.9900000000000001E-2</v>
      </c>
    </row>
    <row r="304" spans="72:86" ht="15.75" thickBot="1">
      <c r="CD304" s="1">
        <f>+CD303+1</f>
        <v>503</v>
      </c>
      <c r="CE304" s="68" t="s">
        <v>0</v>
      </c>
      <c r="CF304" s="69">
        <v>1.46E-2</v>
      </c>
      <c r="CG304" s="69">
        <v>2.3199999999999998E-2</v>
      </c>
      <c r="CH304" s="69">
        <v>3.1600000000000003E-2</v>
      </c>
    </row>
    <row r="305" spans="72:86" ht="15.75" thickBot="1">
      <c r="CD305" s="1">
        <f>+CD304+1</f>
        <v>504</v>
      </c>
      <c r="CE305" s="68" t="s">
        <v>25</v>
      </c>
      <c r="CF305" s="69">
        <v>9.4000000000000004E-3</v>
      </c>
      <c r="CG305" s="69">
        <v>1.0200000000000001E-2</v>
      </c>
      <c r="CH305" s="69">
        <v>1.3299999999999999E-2</v>
      </c>
    </row>
    <row r="306" spans="72:86" ht="15.75" thickBot="1">
      <c r="BV306" s="83" t="s">
        <v>58</v>
      </c>
      <c r="BW306" s="84" t="s">
        <v>55</v>
      </c>
      <c r="BX306" s="84" t="s">
        <v>59</v>
      </c>
      <c r="CD306" s="1">
        <f>+CD305+1</f>
        <v>505</v>
      </c>
      <c r="CE306" s="68" t="s">
        <v>26</v>
      </c>
      <c r="CF306" s="69">
        <v>7.1400000000000005E-2</v>
      </c>
      <c r="CG306" s="69">
        <v>8.4000000000000005E-2</v>
      </c>
      <c r="CH306" s="69">
        <v>0.1043</v>
      </c>
    </row>
    <row r="307" spans="72:86" ht="15.75" thickBot="1">
      <c r="BT307" s="1">
        <f>BT258</f>
        <v>100</v>
      </c>
      <c r="BU307" s="73" t="str">
        <f t="shared" ref="BU307:BU312" si="2">VLOOKUP(BT307,BT258:BU263,2,0)</f>
        <v>Construção de edificios</v>
      </c>
      <c r="BV307" s="74">
        <v>0.2034</v>
      </c>
      <c r="BW307" s="74">
        <v>0.22120000000000001</v>
      </c>
      <c r="BX307" s="74">
        <v>0.25</v>
      </c>
    </row>
    <row r="308" spans="72:86" ht="30.75" thickBot="1">
      <c r="BT308" s="1">
        <v>200</v>
      </c>
      <c r="BU308" s="73" t="str">
        <f t="shared" si="2"/>
        <v>Construção de rodovias e ferrovias</v>
      </c>
      <c r="BV308" s="69">
        <v>0.19600000000000001</v>
      </c>
      <c r="BW308" s="69">
        <v>0.2097</v>
      </c>
      <c r="BX308" s="69">
        <v>0.24229999999999999</v>
      </c>
      <c r="CD308" s="1">
        <f>BT263</f>
        <v>600</v>
      </c>
      <c r="CE308" s="89" t="str">
        <f>BU263</f>
        <v>Fornecimento de Materiais e Equipamentos</v>
      </c>
      <c r="CF308" s="89"/>
      <c r="CG308" s="89"/>
      <c r="CH308" s="89"/>
    </row>
    <row r="309" spans="72:86" ht="60.75" thickBot="1">
      <c r="BT309" s="1">
        <f>BT260</f>
        <v>300</v>
      </c>
      <c r="BU309" s="73" t="str">
        <f t="shared" si="2"/>
        <v>Construção de Redes de Abastecimento de Água, Coleta de Esgoto e Construções Correlatas</v>
      </c>
      <c r="BV309" s="69">
        <v>0.20760000000000001</v>
      </c>
      <c r="BW309" s="69">
        <v>0.24179999999999999</v>
      </c>
      <c r="BX309" s="69">
        <v>0.26440000000000002</v>
      </c>
      <c r="CD309" s="1">
        <f>+CD308+1</f>
        <v>601</v>
      </c>
      <c r="CE309" s="73" t="s">
        <v>23</v>
      </c>
      <c r="CF309" s="74">
        <v>1.4999999999999999E-2</v>
      </c>
      <c r="CG309" s="74">
        <v>3.4500000000000003E-2</v>
      </c>
      <c r="CH309" s="74">
        <v>4.4900000000000002E-2</v>
      </c>
    </row>
    <row r="310" spans="72:86" ht="45.75" thickBot="1">
      <c r="BT310" s="1">
        <v>400</v>
      </c>
      <c r="BU310" s="73" t="str">
        <f t="shared" si="2"/>
        <v>Construção e Manutenção de Estações e Redes de Distribuição de Energia Elétrica</v>
      </c>
      <c r="BV310" s="69">
        <v>0.24</v>
      </c>
      <c r="BW310" s="69">
        <v>0.25840000000000002</v>
      </c>
      <c r="BX310" s="69">
        <v>0.27860000000000001</v>
      </c>
      <c r="CD310" s="1">
        <f>+CD309+1</f>
        <v>602</v>
      </c>
      <c r="CE310" s="68" t="s">
        <v>24</v>
      </c>
      <c r="CF310" s="69">
        <v>3.0000000000000001E-3</v>
      </c>
      <c r="CG310" s="69">
        <v>4.7999999999999996E-3</v>
      </c>
      <c r="CH310" s="69">
        <v>8.2000000000000007E-3</v>
      </c>
    </row>
    <row r="311" spans="72:86" ht="15.75" thickBot="1">
      <c r="BT311" s="1">
        <v>500</v>
      </c>
      <c r="BU311" s="73" t="str">
        <f t="shared" si="2"/>
        <v>Portuárias, Marítimas e Fluviais</v>
      </c>
      <c r="BV311" s="69">
        <v>0.22800000000000001</v>
      </c>
      <c r="BW311" s="69">
        <v>0.27479999999999999</v>
      </c>
      <c r="BX311" s="69">
        <v>0.3095</v>
      </c>
      <c r="CD311" s="1">
        <f>+CD310+1</f>
        <v>603</v>
      </c>
      <c r="CE311" s="68" t="s">
        <v>0</v>
      </c>
      <c r="CF311" s="69">
        <v>5.5999999999999999E-3</v>
      </c>
      <c r="CG311" s="69">
        <v>8.5000000000000006E-3</v>
      </c>
      <c r="CH311" s="69">
        <v>8.8999999999999999E-3</v>
      </c>
    </row>
    <row r="312" spans="72:86" ht="30.75" thickBot="1">
      <c r="BT312" s="1">
        <v>600</v>
      </c>
      <c r="BU312" s="73" t="str">
        <f t="shared" si="2"/>
        <v>Fornecimento de Materiais e Equipamentos</v>
      </c>
      <c r="BV312" s="69">
        <v>0.111</v>
      </c>
      <c r="BW312" s="69">
        <v>0.14019999999999999</v>
      </c>
      <c r="BX312" s="69">
        <v>0.16800000000000001</v>
      </c>
      <c r="CD312" s="1">
        <f>+CD311+1</f>
        <v>604</v>
      </c>
      <c r="CE312" s="68" t="s">
        <v>25</v>
      </c>
      <c r="CF312" s="69">
        <v>8.5000000000000006E-3</v>
      </c>
      <c r="CG312" s="69">
        <v>8.5000000000000006E-3</v>
      </c>
      <c r="CH312" s="69">
        <v>1.11E-2</v>
      </c>
    </row>
    <row r="313" spans="72:86" ht="15.75" thickBot="1">
      <c r="CD313" s="1">
        <f>+CD312+1</f>
        <v>605</v>
      </c>
      <c r="CE313" s="68" t="s">
        <v>26</v>
      </c>
      <c r="CF313" s="69">
        <v>3.5000000000000003E-2</v>
      </c>
      <c r="CG313" s="69">
        <v>5.11E-2</v>
      </c>
      <c r="CH313" s="69">
        <v>6.2199999999999998E-2</v>
      </c>
    </row>
  </sheetData>
  <mergeCells count="31">
    <mergeCell ref="B2:F2"/>
    <mergeCell ref="B5:F5"/>
    <mergeCell ref="C7:F7"/>
    <mergeCell ref="B13:F13"/>
    <mergeCell ref="D17:F17"/>
    <mergeCell ref="K17:AV18"/>
    <mergeCell ref="D19:F19"/>
    <mergeCell ref="D20:F20"/>
    <mergeCell ref="D24:E24"/>
    <mergeCell ref="B26:F26"/>
    <mergeCell ref="D57:E57"/>
    <mergeCell ref="BT256:BX256"/>
    <mergeCell ref="B27:F27"/>
    <mergeCell ref="B30:F30"/>
    <mergeCell ref="B31:F31"/>
    <mergeCell ref="E46:F46"/>
    <mergeCell ref="B48:F48"/>
    <mergeCell ref="CE308:CH308"/>
    <mergeCell ref="BT289:BX289"/>
    <mergeCell ref="BT290:BX290"/>
    <mergeCell ref="BT294:BX294"/>
    <mergeCell ref="CE295:CH295"/>
    <mergeCell ref="CE301:CH301"/>
    <mergeCell ref="CE272:CH272"/>
    <mergeCell ref="CE280:CH280"/>
    <mergeCell ref="BT283:BX283"/>
    <mergeCell ref="BT288:BX288"/>
    <mergeCell ref="CE288:CH288"/>
    <mergeCell ref="B53:F53"/>
    <mergeCell ref="B55:D55"/>
    <mergeCell ref="E55:F55"/>
  </mergeCells>
  <conditionalFormatting sqref="F33:F37">
    <cfRule type="cellIs" dxfId="3" priority="1" stopIfTrue="1" operator="between">
      <formula>$C33</formula>
      <formula>$E33</formula>
    </cfRule>
  </conditionalFormatting>
  <conditionalFormatting sqref="B53:D57 E53:F54 E56:F57">
    <cfRule type="expression" dxfId="2" priority="2" stopIfTrue="1">
      <formula>OR($F$9="NÃO",$F$9="")</formula>
    </cfRule>
  </conditionalFormatting>
  <conditionalFormatting sqref="E46:F46">
    <cfRule type="expression" dxfId="1" priority="3" stopIfTrue="1">
      <formula>$F$9="SIM"</formula>
    </cfRule>
  </conditionalFormatting>
  <conditionalFormatting sqref="E55:F55">
    <cfRule type="expression" dxfId="0" priority="4" stopIfTrue="1">
      <formula>OR($F$9="NÃO",$F$9="")</formula>
    </cfRule>
  </conditionalFormatting>
  <dataValidations count="5">
    <dataValidation type="list" allowBlank="1" showInputMessage="1" showErrorMessage="1" sqref="E18:F18">
      <formula1>$CE$267:$CE$268</formula1>
    </dataValidation>
    <dataValidation type="list" allowBlank="1" showInputMessage="1" showErrorMessage="1" sqref="C7:F7">
      <formula1>$BU$258:$BU$263</formula1>
    </dataValidation>
    <dataValidation type="list" allowBlank="1" showInputMessage="1" showErrorMessage="1" sqref="F9">
      <formula1>"SIM, NÃO"</formula1>
    </dataValidation>
    <dataValidation type="decimal" allowBlank="1" showInputMessage="1" showErrorMessage="1" errorTitle="FORA DO INTERVALO" error="Deve-se adotar valor entre o 1º e 3º quartil" sqref="F33:F37">
      <formula1>C33</formula1>
      <formula2>E33</formula2>
    </dataValidation>
    <dataValidation type="decimal" allowBlank="1" showInputMessage="1" showErrorMessage="1" sqref="F39:F40">
      <formula1>C39</formula1>
      <formula2>E39</formula2>
    </dataValidation>
  </dataValidations>
  <printOptions horizontalCentered="1" gridLines="1"/>
  <pageMargins left="0.78740157480314965" right="0.78740157480314965" top="1.1811023622047245" bottom="0.78740157480314965" header="0.31496062992125984" footer="0.31496062992125984"/>
  <pageSetup paperSize="9" scale="85" orientation="portrait" r:id="rId1"/>
  <headerFooter>
    <oddHeader xml:space="preserve">&amp;C- ESTADO DE MATO GROSSO DO SUL –
PREFEITURA MUNICIPAL DE VICENTINA
</oddHeader>
    <oddFooter>&amp;CR. Arlinda Lopes Dias, 211-149 - Vicentina, MS, 79710-000&amp;RPágina &amp;P de &amp;N</oddFooter>
  </headerFooter>
  <drawing r:id="rId2"/>
  <legacyDrawing r:id="rId3"/>
  <oleObjects>
    <mc:AlternateContent xmlns:mc="http://schemas.openxmlformats.org/markup-compatibility/2006">
      <mc:Choice Requires="x14">
        <oleObject progId="Equation.3" shapeId="1025" r:id="rId4">
          <objectPr defaultSize="0" autoPict="0" r:id="rId5">
            <anchor moveWithCells="1" sizeWithCells="1">
              <from>
                <xdr:col>79</xdr:col>
                <xdr:colOff>0</xdr:colOff>
                <xdr:row>240</xdr:row>
                <xdr:rowOff>0</xdr:rowOff>
              </from>
              <to>
                <xdr:col>79</xdr:col>
                <xdr:colOff>0</xdr:colOff>
                <xdr:row>241</xdr:row>
                <xdr:rowOff>76200</xdr:rowOff>
              </to>
            </anchor>
          </objectPr>
        </oleObject>
      </mc:Choice>
      <mc:Fallback>
        <oleObject progId="Equation.3" shapeId="1025" r:id="rId4"/>
      </mc:Fallback>
    </mc:AlternateContent>
    <mc:AlternateContent xmlns:mc="http://schemas.openxmlformats.org/markup-compatibility/2006">
      <mc:Choice Requires="x14">
        <oleObject progId="Equation.3" shapeId="1026" r:id="rId6">
          <objectPr defaultSize="0" autoPict="0" r:id="rId5">
            <anchor moveWithCells="1" sizeWithCells="1">
              <from>
                <xdr:col>0</xdr:col>
                <xdr:colOff>57150</xdr:colOff>
                <xdr:row>41</xdr:row>
                <xdr:rowOff>0</xdr:rowOff>
              </from>
              <to>
                <xdr:col>5</xdr:col>
                <xdr:colOff>714375</xdr:colOff>
                <xdr:row>44</xdr:row>
                <xdr:rowOff>0</xdr:rowOff>
              </to>
            </anchor>
          </objectPr>
        </oleObject>
      </mc:Choice>
      <mc:Fallback>
        <oleObject progId="Equation.3" shapeId="1026" r:id="rId6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BDI</vt:lpstr>
      <vt:lpstr>BDI!Area_de_impressao</vt:lpstr>
      <vt:lpstr>BDI!Titulos_de_impressao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</dc:creator>
  <cp:lastModifiedBy>TRABALHO</cp:lastModifiedBy>
  <cp:lastPrinted>2023-06-05T18:37:58Z</cp:lastPrinted>
  <dcterms:created xsi:type="dcterms:W3CDTF">2003-03-13T20:31:18Z</dcterms:created>
  <dcterms:modified xsi:type="dcterms:W3CDTF">2023-06-05T18:38:14Z</dcterms:modified>
</cp:coreProperties>
</file>